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" sheetId="1" r:id="rId3"/>
    <sheet state="visible" name="Instructor Pay Breakdown" sheetId="2" r:id="rId4"/>
    <sheet state="visible" name="Hypothetical Membership Stipend" sheetId="3" r:id="rId5"/>
  </sheets>
  <definedNames/>
  <calcPr/>
</workbook>
</file>

<file path=xl/sharedStrings.xml><?xml version="1.0" encoding="utf-8"?>
<sst xmlns="http://schemas.openxmlformats.org/spreadsheetml/2006/main" count="238" uniqueCount="186">
  <si>
    <t>McMaster Marching Band</t>
  </si>
  <si>
    <t>Projected Budget 2019–2020</t>
  </si>
  <si>
    <t>Carryover</t>
  </si>
  <si>
    <t>Earnings</t>
  </si>
  <si>
    <t>Notes</t>
  </si>
  <si>
    <t>Rates + Breakdown</t>
  </si>
  <si>
    <t>Planned</t>
  </si>
  <si>
    <t>Actual</t>
  </si>
  <si>
    <t xml:space="preserve"> </t>
  </si>
  <si>
    <t>Membership</t>
  </si>
  <si>
    <t>53 new approx.</t>
  </si>
  <si>
    <t>$40/person</t>
  </si>
  <si>
    <t>Summer Instrument Rental</t>
  </si>
  <si>
    <t>3 Instruments</t>
  </si>
  <si>
    <t>$100/person</t>
  </si>
  <si>
    <t>Santa Claus Parades</t>
  </si>
  <si>
    <t>Kitchener</t>
  </si>
  <si>
    <t>Hamilton</t>
  </si>
  <si>
    <t>Pickering</t>
  </si>
  <si>
    <t>Burlington</t>
  </si>
  <si>
    <t>Brantford</t>
  </si>
  <si>
    <t>Weston</t>
  </si>
  <si>
    <t>St. Patrick's Day Parades</t>
  </si>
  <si>
    <t>Events</t>
  </si>
  <si>
    <t>Twitter Event</t>
  </si>
  <si>
    <t>Sportchek Photoshoot</t>
  </si>
  <si>
    <t>Niagara Grape and Wine Festival</t>
  </si>
  <si>
    <t>Raptors</t>
  </si>
  <si>
    <t>CPA Convocation</t>
  </si>
  <si>
    <t>Bethany Buddist Temple Event</t>
  </si>
  <si>
    <t>Donations</t>
  </si>
  <si>
    <t>Alumni</t>
  </si>
  <si>
    <t>Faculty Fest</t>
  </si>
  <si>
    <t>Sponsorship (Goal: 1500)</t>
  </si>
  <si>
    <t>Merchandise</t>
  </si>
  <si>
    <t>Spirit Wear</t>
  </si>
  <si>
    <t>MSU Referendum Funding</t>
  </si>
  <si>
    <t>$0.99/student</t>
  </si>
  <si>
    <t>*** contact MSU- no response so far</t>
  </si>
  <si>
    <t xml:space="preserve">Min: </t>
  </si>
  <si>
    <t>Max:</t>
  </si>
  <si>
    <t>Total Current Earnings</t>
  </si>
  <si>
    <t>Total Earnings + Carryover</t>
  </si>
  <si>
    <t xml:space="preserve">Expenses </t>
  </si>
  <si>
    <t>7 Graduating members claimed their deposit</t>
  </si>
  <si>
    <t>Santa Clause Parades</t>
  </si>
  <si>
    <t>Kitchener/Hamilton</t>
  </si>
  <si>
    <t xml:space="preserve">St. Patrick's Day Parades </t>
  </si>
  <si>
    <t>Toronto</t>
  </si>
  <si>
    <t>Buffalo</t>
  </si>
  <si>
    <t>Bus</t>
  </si>
  <si>
    <t>*** waiting for reimbusrement cheque for bus will change to zero once reimbrused</t>
  </si>
  <si>
    <t>Niagara Grape and Wine</t>
  </si>
  <si>
    <t>Collaboration</t>
  </si>
  <si>
    <t>Raptors Halftime</t>
  </si>
  <si>
    <t>Bus (652.62)+ Uhaul (309.96)</t>
  </si>
  <si>
    <t>Instruction</t>
  </si>
  <si>
    <t>*** waiting for reimbursement cheque will change to zero when reimbursed</t>
  </si>
  <si>
    <t>Reimbursement</t>
  </si>
  <si>
    <t>Peterborough</t>
  </si>
  <si>
    <t>Space Rentals</t>
  </si>
  <si>
    <t>United Church</t>
  </si>
  <si>
    <t>*** has not been paid nor have we gotten an invoice</t>
  </si>
  <si>
    <t>Promotions</t>
  </si>
  <si>
    <t xml:space="preserve">Posters </t>
  </si>
  <si>
    <t>Stickers/Buttons</t>
  </si>
  <si>
    <t>Clubsfest</t>
  </si>
  <si>
    <t>Facebook Ads</t>
  </si>
  <si>
    <t>Giveaways</t>
  </si>
  <si>
    <t>Website</t>
  </si>
  <si>
    <t>done for the next 5 years</t>
  </si>
  <si>
    <t>Also have to renew weebly yearly</t>
  </si>
  <si>
    <t>Equipment Transport</t>
  </si>
  <si>
    <t>Email Domain</t>
  </si>
  <si>
    <t>Sponsorship</t>
  </si>
  <si>
    <t>Poster Commision</t>
  </si>
  <si>
    <t>Banner Logos</t>
  </si>
  <si>
    <t>Fundraising Expenses</t>
  </si>
  <si>
    <t>Coffee House</t>
  </si>
  <si>
    <t>Equipment</t>
  </si>
  <si>
    <t>Lyres</t>
  </si>
  <si>
    <t>Makeshift lyres</t>
  </si>
  <si>
    <t>Folios</t>
  </si>
  <si>
    <t>*** # never got a recepit I know we ordered though</t>
  </si>
  <si>
    <t>Baritone Sax Harness</t>
  </si>
  <si>
    <t>Ear Plugs</t>
  </si>
  <si>
    <t>Drum Stands</t>
  </si>
  <si>
    <t>** didn't end up getting</t>
  </si>
  <si>
    <t>Mallets/Drum Sticks</t>
  </si>
  <si>
    <t>Drum Heads</t>
  </si>
  <si>
    <t>*** didn't end up getting</t>
  </si>
  <si>
    <t xml:space="preserve">Drum Tape </t>
  </si>
  <si>
    <t xml:space="preserve">Instrument Purchases </t>
  </si>
  <si>
    <t>Baritone Saxophone</t>
  </si>
  <si>
    <t>2 Mellophones + 4 Baritone Horns</t>
  </si>
  <si>
    <t>Tax Orders</t>
  </si>
  <si>
    <t>Tech Equipment</t>
  </si>
  <si>
    <t>Instrument Rentals</t>
  </si>
  <si>
    <t>Reeds, Mouthpieces, etc</t>
  </si>
  <si>
    <t>Dinkles</t>
  </si>
  <si>
    <t>*** didn't order</t>
  </si>
  <si>
    <t>Colourguard Poles</t>
  </si>
  <si>
    <t>Colourguard Flags</t>
  </si>
  <si>
    <t>Uniforms</t>
  </si>
  <si>
    <t>$185.9/person</t>
  </si>
  <si>
    <t>Banner Pole</t>
  </si>
  <si>
    <t>Printer Cord</t>
  </si>
  <si>
    <t>Printer/Paper</t>
  </si>
  <si>
    <t>Water Filter</t>
  </si>
  <si>
    <t>Water Cooler</t>
  </si>
  <si>
    <t>Garment Bags</t>
  </si>
  <si>
    <t>Paper Cutter</t>
  </si>
  <si>
    <t>** didn't get</t>
  </si>
  <si>
    <t>Music</t>
  </si>
  <si>
    <t>Scores</t>
  </si>
  <si>
    <t>Printing</t>
  </si>
  <si>
    <t>*** check with recepits</t>
  </si>
  <si>
    <t>Arrangements</t>
  </si>
  <si>
    <t>$75/each</t>
  </si>
  <si>
    <t xml:space="preserve">Mailing </t>
  </si>
  <si>
    <t>Envelopes</t>
  </si>
  <si>
    <t xml:space="preserve">Stamps </t>
  </si>
  <si>
    <t>Shipping</t>
  </si>
  <si>
    <t>Express Mailing</t>
  </si>
  <si>
    <t>Cheques</t>
  </si>
  <si>
    <t>Maintenance</t>
  </si>
  <si>
    <t xml:space="preserve">Cleaning Supplies </t>
  </si>
  <si>
    <t>Education Course</t>
  </si>
  <si>
    <t>Push Pins/Tape</t>
  </si>
  <si>
    <t>Instrument Repairs</t>
  </si>
  <si>
    <t>sousaphone*2+Piccolo</t>
  </si>
  <si>
    <t>Printing Total this year</t>
  </si>
  <si>
    <t>Instructors (Fall Term)</t>
  </si>
  <si>
    <t>Woodwinds Instructor</t>
  </si>
  <si>
    <t>Brass Instructor</t>
  </si>
  <si>
    <t>Drumline Instructor 1</t>
  </si>
  <si>
    <t>Drumline Instructor 2</t>
  </si>
  <si>
    <t>Colourguard Instructor</t>
  </si>
  <si>
    <t>Beginning of Year Clinicians</t>
  </si>
  <si>
    <t>$100/rhrsl</t>
  </si>
  <si>
    <t>Instructors (Winter Term)</t>
  </si>
  <si>
    <t>$40.00/hr</t>
  </si>
  <si>
    <t>Clinicians</t>
  </si>
  <si>
    <t>Meeting Expenses</t>
  </si>
  <si>
    <t>Socials</t>
  </si>
  <si>
    <t>Tea Hut</t>
  </si>
  <si>
    <t>IT Social</t>
  </si>
  <si>
    <t>Winter Social</t>
  </si>
  <si>
    <t>Drumline Social</t>
  </si>
  <si>
    <t>Brass Social</t>
  </si>
  <si>
    <t>Woodwind Social</t>
  </si>
  <si>
    <t>End of Year Social</t>
  </si>
  <si>
    <t>Total Expected Expenses</t>
  </si>
  <si>
    <t>Expected Total Surplus/Deficit</t>
  </si>
  <si>
    <t>Safety Buffer</t>
  </si>
  <si>
    <t>Expected Available Surplus/Deficit</t>
  </si>
  <si>
    <t>Instructor Pay Breakdown</t>
  </si>
  <si>
    <t>Fall Term</t>
  </si>
  <si>
    <t>Hourly Rate</t>
  </si>
  <si>
    <t># of 3H Days</t>
  </si>
  <si>
    <t>3H Day Pay</t>
  </si>
  <si>
    <t># of 2H Days</t>
  </si>
  <si>
    <t>2H Day Pay</t>
  </si>
  <si>
    <t># of 1H Days</t>
  </si>
  <si>
    <t>1H Day Pay</t>
  </si>
  <si>
    <t>Total Payment</t>
  </si>
  <si>
    <t>Woodwinds</t>
  </si>
  <si>
    <t>Brass</t>
  </si>
  <si>
    <t>Drumline</t>
  </si>
  <si>
    <t>Colour Guard</t>
  </si>
  <si>
    <t>Winter Term</t>
  </si>
  <si>
    <t>Nov</t>
  </si>
  <si>
    <t xml:space="preserve">Jan </t>
  </si>
  <si>
    <t>February</t>
  </si>
  <si>
    <t>March</t>
  </si>
  <si>
    <t xml:space="preserve">Tom </t>
  </si>
  <si>
    <t>Simon</t>
  </si>
  <si>
    <t>Dave</t>
  </si>
  <si>
    <t>Emily</t>
  </si>
  <si>
    <t>Clinician</t>
  </si>
  <si>
    <t>Member Number</t>
  </si>
  <si>
    <t>Member Pay</t>
  </si>
  <si>
    <t>Parade Pay</t>
  </si>
  <si>
    <t>Parade Expense</t>
  </si>
  <si>
    <t>Total Profit</t>
  </si>
  <si>
    <t>avg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</si>
</sst>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mmm d"/>
    <numFmt numFmtId="166" formatCode="&quot;$&quot;#,##0"/>
  </numFmts>
  <fonts count="9">
    <font>
      <sz val="10.0"/>
      <color rgb="FF000000"/>
      <name val="Arial"/>
    </font>
    <font>
      <b/>
      <sz val="11.0"/>
      <color rgb="FF000000"/>
      <name val="Calibri"/>
    </font>
    <font>
      <sz val="11.0"/>
      <name val="Calibri"/>
    </font>
    <font>
      <b/>
      <sz val="11.0"/>
      <name val="Calibri"/>
    </font>
    <font>
      <sz val="11.0"/>
      <color rgb="FF000000"/>
      <name val="Calibri"/>
    </font>
    <font>
      <color rgb="FF000000"/>
      <name val="Roboto"/>
    </font>
    <font/>
    <font>
      <b/>
      <u/>
      <sz val="11.0"/>
      <color rgb="FF000000"/>
      <name val="Calibri"/>
    </font>
    <font>
      <b/>
    </font>
  </fonts>
  <fills count="9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E7E6E6"/>
        <bgColor rgb="FFE7E6E6"/>
      </patternFill>
    </fill>
    <fill>
      <patternFill patternType="solid">
        <fgColor rgb="FF92D050"/>
        <bgColor rgb="FF92D050"/>
      </patternFill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  <fill>
      <patternFill patternType="solid">
        <fgColor rgb="FFFF0066"/>
        <bgColor rgb="FFFF0066"/>
      </patternFill>
    </fill>
    <fill>
      <patternFill patternType="solid">
        <fgColor rgb="FF00B0F0"/>
        <bgColor rgb="FF00B0F0"/>
      </patternFill>
    </fill>
  </fills>
  <borders count="47">
    <border/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/>
    </border>
    <border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dotted">
        <color rgb="FF000000"/>
      </top>
      <bottom style="dotted">
        <color rgb="FF000000"/>
      </bottom>
    </border>
    <border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  <bottom style="dotted">
        <color rgb="FF000000"/>
      </bottom>
    </border>
    <border>
      <bottom style="dotted">
        <color rgb="FF000000"/>
      </bottom>
    </border>
    <border>
      <right style="thin">
        <color rgb="FF000000"/>
      </right>
      <top style="dotted">
        <color rgb="FF000000"/>
      </top>
    </border>
    <border>
      <top style="dotted">
        <color rgb="FF000000"/>
      </top>
    </border>
    <border>
      <left style="thin">
        <color rgb="FF000000"/>
      </left>
      <top style="dotted">
        <color rgb="FF000000"/>
      </top>
    </border>
    <border>
      <left style="thin">
        <color rgb="FF000000"/>
      </left>
      <right style="thin">
        <color rgb="FF000000"/>
      </right>
      <bottom style="dotted">
        <color rgb="FF000000"/>
      </bottom>
    </border>
    <border>
      <left style="dotted">
        <color rgb="FF000000"/>
      </left>
      <top style="dotted">
        <color rgb="FF000000"/>
      </top>
      <bottom style="dotted">
        <color rgb="FF000000"/>
      </bottom>
    </border>
    <border>
      <left style="thin">
        <color rgb="FF000000"/>
      </left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right/>
      <top style="thick">
        <color rgb="FF000000"/>
      </top>
      <bottom style="thick">
        <color rgb="FF000000"/>
      </bottom>
    </border>
    <border>
      <right style="thin">
        <color rgb="FF000000"/>
      </right>
      <top style="thick">
        <color rgb="FF000000"/>
      </top>
      <bottom style="thick">
        <color rgb="FF000000"/>
      </bottom>
    </border>
    <border>
      <left/>
      <right style="thin">
        <color rgb="FF000000"/>
      </right>
      <bottom style="thin">
        <color rgb="FF000000"/>
      </bottom>
    </border>
    <border>
      <right/>
      <bottom style="thin">
        <color rgb="FF000000"/>
      </bottom>
    </border>
    <border>
      <left style="thin">
        <color rgb="FF000000"/>
      </left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</border>
    <border>
      <left/>
      <right style="thin">
        <color rgb="FF000000"/>
      </right>
      <top style="thick">
        <color rgb="FF000000"/>
      </top>
    </border>
    <border>
      <right/>
      <top style="thick">
        <color rgb="FF000000"/>
      </top>
    </border>
    <border>
      <right style="thin">
        <color rgb="FF000000"/>
      </righ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</border>
    <border>
      <left style="medium">
        <color rgb="FF000000"/>
      </left>
      <right style="thin">
        <color rgb="FF000000"/>
      </right>
      <bottom style="thick">
        <color rgb="FF000000"/>
      </bottom>
    </border>
    <border>
      <right/>
      <bottom style="thick">
        <color rgb="FF000000"/>
      </bottom>
    </border>
    <border>
      <right style="thin">
        <color rgb="FF000000"/>
      </right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bottom style="thick">
        <color rgb="FF000000"/>
      </bottom>
    </border>
    <border>
      <left style="thin">
        <color rgb="FF000000"/>
      </left>
      <top style="thin">
        <color rgb="FF000000"/>
      </top>
      <bottom style="thick">
        <color rgb="FF000000"/>
      </bottom>
    </border>
    <border>
      <top style="thin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15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vertical="bottom"/>
    </xf>
    <xf borderId="0" fillId="0" fontId="2" numFmtId="0" xfId="0" applyAlignment="1" applyFont="1">
      <alignment vertical="bottom"/>
    </xf>
    <xf borderId="2" fillId="2" fontId="1" numFmtId="0" xfId="0" applyAlignment="1" applyBorder="1" applyFont="1">
      <alignment readingOrder="0" vertical="bottom"/>
    </xf>
    <xf borderId="3" fillId="0" fontId="2" numFmtId="0" xfId="0" applyAlignment="1" applyBorder="1" applyFont="1">
      <alignment vertical="bottom"/>
    </xf>
    <xf borderId="4" fillId="3" fontId="1" numFmtId="0" xfId="0" applyAlignment="1" applyBorder="1" applyFill="1" applyFont="1">
      <alignment vertical="bottom"/>
    </xf>
    <xf borderId="5" fillId="3" fontId="2" numFmtId="0" xfId="0" applyAlignment="1" applyBorder="1" applyFont="1">
      <alignment vertical="bottom"/>
    </xf>
    <xf borderId="6" fillId="3" fontId="2" numFmtId="0" xfId="0" applyAlignment="1" applyBorder="1" applyFont="1">
      <alignment vertical="bottom"/>
    </xf>
    <xf borderId="7" fillId="3" fontId="2" numFmtId="164" xfId="0" applyAlignment="1" applyBorder="1" applyFont="1" applyNumberFormat="1">
      <alignment readingOrder="0" vertical="bottom"/>
    </xf>
    <xf borderId="0" fillId="0" fontId="2" numFmtId="164" xfId="0" applyAlignment="1" applyFont="1" applyNumberFormat="1">
      <alignment readingOrder="0" vertical="bottom"/>
    </xf>
    <xf borderId="8" fillId="4" fontId="1" numFmtId="0" xfId="0" applyAlignment="1" applyBorder="1" applyFill="1" applyFont="1">
      <alignment vertical="bottom"/>
    </xf>
    <xf borderId="9" fillId="4" fontId="1" numFmtId="0" xfId="0" applyAlignment="1" applyBorder="1" applyFont="1">
      <alignment readingOrder="0" vertical="bottom"/>
    </xf>
    <xf borderId="7" fillId="4" fontId="3" numFmtId="0" xfId="0" applyAlignment="1" applyBorder="1" applyFont="1">
      <alignment readingOrder="0" vertical="bottom"/>
    </xf>
    <xf borderId="10" fillId="4" fontId="3" numFmtId="164" xfId="0" applyAlignment="1" applyBorder="1" applyFont="1" applyNumberFormat="1">
      <alignment vertical="bottom"/>
    </xf>
    <xf borderId="0" fillId="0" fontId="1" numFmtId="0" xfId="0" applyAlignment="1" applyFont="1">
      <alignment readingOrder="0" vertical="bottom"/>
    </xf>
    <xf borderId="6" fillId="0" fontId="1" numFmtId="0" xfId="0" applyAlignment="1" applyBorder="1" applyFont="1">
      <alignment readingOrder="0" vertical="bottom"/>
    </xf>
    <xf borderId="0" fillId="0" fontId="2" numFmtId="0" xfId="0" applyAlignment="1" applyFont="1">
      <alignment readingOrder="0" vertical="bottom"/>
    </xf>
    <xf borderId="6" fillId="0" fontId="2" numFmtId="0" xfId="0" applyAlignment="1" applyBorder="1" applyFont="1">
      <alignment readingOrder="0" vertical="bottom"/>
    </xf>
    <xf borderId="6" fillId="0" fontId="4" numFmtId="164" xfId="0" applyAlignment="1" applyBorder="1" applyFont="1" applyNumberFormat="1">
      <alignment horizontal="right" readingOrder="0" vertical="bottom"/>
    </xf>
    <xf borderId="6" fillId="0" fontId="2" numFmtId="164" xfId="0" applyAlignment="1" applyBorder="1" applyFont="1" applyNumberFormat="1">
      <alignment readingOrder="0" vertical="bottom"/>
    </xf>
    <xf borderId="0" fillId="5" fontId="2" numFmtId="0" xfId="0" applyAlignment="1" applyFill="1" applyFont="1">
      <alignment readingOrder="0" vertical="bottom"/>
    </xf>
    <xf borderId="11" fillId="0" fontId="1" numFmtId="0" xfId="0" applyAlignment="1" applyBorder="1" applyFont="1">
      <alignment readingOrder="0" vertical="bottom"/>
    </xf>
    <xf borderId="12" fillId="0" fontId="2" numFmtId="0" xfId="0" applyAlignment="1" applyBorder="1" applyFont="1">
      <alignment readingOrder="0" vertical="bottom"/>
    </xf>
    <xf borderId="11" fillId="0" fontId="2" numFmtId="0" xfId="0" applyAlignment="1" applyBorder="1" applyFont="1">
      <alignment readingOrder="0" vertical="bottom"/>
    </xf>
    <xf borderId="11" fillId="0" fontId="4" numFmtId="164" xfId="0" applyAlignment="1" applyBorder="1" applyFont="1" applyNumberFormat="1">
      <alignment horizontal="right" readingOrder="0" vertical="bottom"/>
    </xf>
    <xf borderId="13" fillId="0" fontId="2" numFmtId="164" xfId="0" applyAlignment="1" applyBorder="1" applyFont="1" applyNumberFormat="1">
      <alignment readingOrder="0" vertical="bottom"/>
    </xf>
    <xf borderId="6" fillId="0" fontId="1" numFmtId="0" xfId="0" applyAlignment="1" applyBorder="1" applyFont="1">
      <alignment vertical="bottom"/>
    </xf>
    <xf borderId="0" fillId="0" fontId="4" numFmtId="0" xfId="0" applyAlignment="1" applyFont="1">
      <alignment readingOrder="0" vertical="bottom"/>
    </xf>
    <xf borderId="6" fillId="0" fontId="2" numFmtId="0" xfId="0" applyAlignment="1" applyBorder="1" applyFont="1">
      <alignment vertical="bottom"/>
    </xf>
    <xf borderId="0" fillId="0" fontId="1" numFmtId="0" xfId="0" applyAlignment="1" applyFont="1">
      <alignment vertical="bottom"/>
    </xf>
    <xf borderId="14" fillId="0" fontId="4" numFmtId="0" xfId="0" applyAlignment="1" applyBorder="1" applyFont="1">
      <alignment readingOrder="0" vertical="bottom"/>
    </xf>
    <xf borderId="13" fillId="0" fontId="4" numFmtId="164" xfId="0" applyAlignment="1" applyBorder="1" applyFont="1" applyNumberFormat="1">
      <alignment horizontal="right" readingOrder="0" vertical="bottom"/>
    </xf>
    <xf borderId="15" fillId="0" fontId="1" numFmtId="0" xfId="0" applyAlignment="1" applyBorder="1" applyFont="1">
      <alignment vertical="bottom"/>
    </xf>
    <xf borderId="16" fillId="0" fontId="2" numFmtId="0" xfId="0" applyAlignment="1" applyBorder="1" applyFont="1">
      <alignment readingOrder="0" vertical="bottom"/>
    </xf>
    <xf borderId="15" fillId="0" fontId="2" numFmtId="0" xfId="0" applyAlignment="1" applyBorder="1" applyFont="1">
      <alignment vertical="bottom"/>
    </xf>
    <xf borderId="15" fillId="0" fontId="4" numFmtId="164" xfId="0" applyAlignment="1" applyBorder="1" applyFont="1" applyNumberFormat="1">
      <alignment horizontal="right" readingOrder="0" vertical="bottom"/>
    </xf>
    <xf borderId="17" fillId="0" fontId="1" numFmtId="0" xfId="0" applyAlignment="1" applyBorder="1" applyFont="1">
      <alignment vertical="bottom"/>
    </xf>
    <xf borderId="18" fillId="0" fontId="2" numFmtId="0" xfId="0" applyAlignment="1" applyBorder="1" applyFont="1">
      <alignment vertical="bottom"/>
    </xf>
    <xf borderId="17" fillId="0" fontId="2" numFmtId="0" xfId="0" applyAlignment="1" applyBorder="1" applyFont="1">
      <alignment vertical="bottom"/>
    </xf>
    <xf borderId="17" fillId="0" fontId="4" numFmtId="164" xfId="0" applyAlignment="1" applyBorder="1" applyFont="1" applyNumberFormat="1">
      <alignment horizontal="right" readingOrder="0" vertical="bottom"/>
    </xf>
    <xf borderId="18" fillId="0" fontId="2" numFmtId="0" xfId="0" applyAlignment="1" applyBorder="1" applyFont="1">
      <alignment readingOrder="0" vertical="bottom"/>
    </xf>
    <xf borderId="17" fillId="0" fontId="2" numFmtId="0" xfId="0" applyAlignment="1" applyBorder="1" applyFont="1">
      <alignment readingOrder="0" vertical="bottom"/>
    </xf>
    <xf borderId="16" fillId="0" fontId="4" numFmtId="0" xfId="0" applyAlignment="1" applyBorder="1" applyFont="1">
      <alignment readingOrder="0" vertical="bottom"/>
    </xf>
    <xf borderId="19" fillId="0" fontId="4" numFmtId="0" xfId="0" applyAlignment="1" applyBorder="1" applyFont="1">
      <alignment readingOrder="0" vertical="bottom"/>
    </xf>
    <xf borderId="14" fillId="0" fontId="2" numFmtId="0" xfId="0" applyAlignment="1" applyBorder="1" applyFont="1">
      <alignment readingOrder="0" vertical="bottom"/>
    </xf>
    <xf borderId="20" fillId="0" fontId="2" numFmtId="164" xfId="0" applyAlignment="1" applyBorder="1" applyFont="1" applyNumberFormat="1">
      <alignment readingOrder="0" vertical="bottom"/>
    </xf>
    <xf borderId="21" fillId="0" fontId="1" numFmtId="0" xfId="0" applyAlignment="1" applyBorder="1" applyFont="1">
      <alignment readingOrder="0" vertical="bottom"/>
    </xf>
    <xf borderId="22" fillId="6" fontId="4" numFmtId="0" xfId="0" applyAlignment="1" applyBorder="1" applyFill="1" applyFont="1">
      <alignment readingOrder="0" vertical="bottom"/>
    </xf>
    <xf borderId="23" fillId="0" fontId="4" numFmtId="164" xfId="0" applyAlignment="1" applyBorder="1" applyFont="1" applyNumberFormat="1">
      <alignment horizontal="right" readingOrder="0" vertical="bottom"/>
    </xf>
    <xf borderId="21" fillId="0" fontId="3" numFmtId="0" xfId="0" applyAlignment="1" applyBorder="1" applyFont="1">
      <alignment readingOrder="0" vertical="bottom"/>
    </xf>
    <xf borderId="22" fillId="0" fontId="2" numFmtId="0" xfId="0" applyAlignment="1" applyBorder="1" applyFont="1">
      <alignment vertical="bottom"/>
    </xf>
    <xf borderId="11" fillId="0" fontId="2" numFmtId="0" xfId="0" applyAlignment="1" applyBorder="1" applyFont="1">
      <alignment vertical="bottom"/>
    </xf>
    <xf borderId="23" fillId="0" fontId="2" numFmtId="164" xfId="0" applyAlignment="1" applyBorder="1" applyFont="1" applyNumberFormat="1">
      <alignment horizontal="right" readingOrder="0" vertical="bottom"/>
    </xf>
    <xf borderId="6" fillId="0" fontId="3" numFmtId="0" xfId="0" applyAlignment="1" applyBorder="1" applyFont="1">
      <alignment vertical="bottom"/>
    </xf>
    <xf borderId="0" fillId="6" fontId="5" numFmtId="0" xfId="0" applyAlignment="1" applyFont="1">
      <alignment readingOrder="0"/>
    </xf>
    <xf borderId="13" fillId="0" fontId="4" numFmtId="164" xfId="0" applyAlignment="1" applyBorder="1" applyFont="1" applyNumberFormat="1">
      <alignment readingOrder="0" vertical="bottom"/>
    </xf>
    <xf borderId="13" fillId="5" fontId="2" numFmtId="164" xfId="0" applyAlignment="1" applyBorder="1" applyFont="1" applyNumberFormat="1">
      <alignment readingOrder="0" vertical="bottom"/>
    </xf>
    <xf borderId="0" fillId="0" fontId="2" numFmtId="0" xfId="0" applyAlignment="1" applyFont="1">
      <alignment horizontal="right" vertical="bottom"/>
    </xf>
    <xf borderId="6" fillId="0" fontId="4" numFmtId="164" xfId="0" applyAlignment="1" applyBorder="1" applyFont="1" applyNumberFormat="1">
      <alignment readingOrder="0" vertical="bottom"/>
    </xf>
    <xf borderId="6" fillId="0" fontId="2" numFmtId="164" xfId="0" applyAlignment="1" applyBorder="1" applyFont="1" applyNumberFormat="1">
      <alignment vertical="bottom"/>
    </xf>
    <xf borderId="13" fillId="0" fontId="2" numFmtId="164" xfId="0" applyAlignment="1" applyBorder="1" applyFont="1" applyNumberFormat="1">
      <alignment vertical="bottom"/>
    </xf>
    <xf borderId="24" fillId="4" fontId="1" numFmtId="0" xfId="0" applyAlignment="1" applyBorder="1" applyFont="1">
      <alignment vertical="bottom"/>
    </xf>
    <xf borderId="25" fillId="4" fontId="2" numFmtId="0" xfId="0" applyAlignment="1" applyBorder="1" applyFont="1">
      <alignment vertical="bottom"/>
    </xf>
    <xf borderId="26" fillId="4" fontId="2" numFmtId="0" xfId="0" applyAlignment="1" applyBorder="1" applyFont="1">
      <alignment vertical="bottom"/>
    </xf>
    <xf borderId="26" fillId="6" fontId="2" numFmtId="164" xfId="0" applyAlignment="1" applyBorder="1" applyFont="1" applyNumberFormat="1">
      <alignment vertical="bottom"/>
    </xf>
    <xf borderId="10" fillId="0" fontId="2" numFmtId="0" xfId="0" applyAlignment="1" applyBorder="1" applyFont="1">
      <alignment vertical="bottom"/>
    </xf>
    <xf borderId="10" fillId="0" fontId="2" numFmtId="164" xfId="0" applyAlignment="1" applyBorder="1" applyFont="1" applyNumberFormat="1">
      <alignment vertical="bottom"/>
    </xf>
    <xf borderId="27" fillId="7" fontId="1" numFmtId="0" xfId="0" applyAlignment="1" applyBorder="1" applyFill="1" applyFont="1">
      <alignment vertical="bottom"/>
    </xf>
    <xf borderId="28" fillId="7" fontId="3" numFmtId="0" xfId="0" applyAlignment="1" applyBorder="1" applyFont="1">
      <alignment readingOrder="0" vertical="bottom"/>
    </xf>
    <xf borderId="10" fillId="7" fontId="3" numFmtId="0" xfId="0" applyAlignment="1" applyBorder="1" applyFont="1">
      <alignment readingOrder="0" vertical="bottom"/>
    </xf>
    <xf borderId="10" fillId="7" fontId="3" numFmtId="164" xfId="0" applyAlignment="1" applyBorder="1" applyFont="1" applyNumberFormat="1">
      <alignment vertical="bottom"/>
    </xf>
    <xf borderId="6" fillId="0" fontId="3" numFmtId="0" xfId="0" applyAlignment="1" applyBorder="1" applyFont="1">
      <alignment readingOrder="0" vertical="bottom"/>
    </xf>
    <xf borderId="6" fillId="0" fontId="4" numFmtId="0" xfId="0" applyAlignment="1" applyBorder="1" applyFont="1">
      <alignment vertical="bottom"/>
    </xf>
    <xf borderId="17" fillId="0" fontId="3" numFmtId="0" xfId="0" applyAlignment="1" applyBorder="1" applyFont="1">
      <alignment readingOrder="0" vertical="bottom"/>
    </xf>
    <xf borderId="18" fillId="0" fontId="6" numFmtId="0" xfId="0" applyBorder="1" applyFont="1"/>
    <xf borderId="17" fillId="0" fontId="4" numFmtId="0" xfId="0" applyAlignment="1" applyBorder="1" applyFont="1">
      <alignment vertical="bottom"/>
    </xf>
    <xf borderId="17" fillId="0" fontId="3" numFmtId="0" xfId="0" applyAlignment="1" applyBorder="1" applyFont="1">
      <alignment vertical="bottom"/>
    </xf>
    <xf borderId="18" fillId="0" fontId="4" numFmtId="0" xfId="0" applyAlignment="1" applyBorder="1" applyFont="1">
      <alignment readingOrder="0" vertical="bottom"/>
    </xf>
    <xf borderId="6" fillId="0" fontId="4" numFmtId="0" xfId="0" applyAlignment="1" applyBorder="1" applyFont="1">
      <alignment readingOrder="0" vertical="bottom"/>
    </xf>
    <xf borderId="0" fillId="0" fontId="4" numFmtId="0" xfId="0" applyAlignment="1" applyFont="1">
      <alignment vertical="bottom"/>
    </xf>
    <xf borderId="18" fillId="0" fontId="4" numFmtId="0" xfId="0" applyAlignment="1" applyBorder="1" applyFont="1">
      <alignment vertical="bottom"/>
    </xf>
    <xf borderId="0" fillId="5" fontId="4" numFmtId="0" xfId="0" applyAlignment="1" applyFont="1">
      <alignment readingOrder="0" vertical="bottom"/>
    </xf>
    <xf borderId="17" fillId="0" fontId="2" numFmtId="164" xfId="0" applyAlignment="1" applyBorder="1" applyFont="1" applyNumberFormat="1">
      <alignment horizontal="right" readingOrder="0" vertical="bottom"/>
    </xf>
    <xf borderId="6" fillId="0" fontId="2" numFmtId="164" xfId="0" applyAlignment="1" applyBorder="1" applyFont="1" applyNumberFormat="1">
      <alignment horizontal="right" readingOrder="0" vertical="bottom"/>
    </xf>
    <xf borderId="15" fillId="0" fontId="2" numFmtId="164" xfId="0" applyAlignment="1" applyBorder="1" applyFont="1" applyNumberFormat="1">
      <alignment horizontal="right" readingOrder="0" vertical="bottom"/>
    </xf>
    <xf borderId="11" fillId="0" fontId="3" numFmtId="0" xfId="0" applyAlignment="1" applyBorder="1" applyFont="1">
      <alignment readingOrder="0"/>
    </xf>
    <xf borderId="12" fillId="0" fontId="2" numFmtId="0" xfId="0" applyAlignment="1" applyBorder="1" applyFont="1">
      <alignment readingOrder="0" vertical="bottom"/>
    </xf>
    <xf borderId="11" fillId="0" fontId="2" numFmtId="164" xfId="0" applyAlignment="1" applyBorder="1" applyFont="1" applyNumberFormat="1">
      <alignment readingOrder="0" vertical="bottom"/>
    </xf>
    <xf borderId="6" fillId="0" fontId="2" numFmtId="164" xfId="0" applyAlignment="1" applyBorder="1" applyFont="1" applyNumberFormat="1">
      <alignment horizontal="right" vertical="bottom"/>
    </xf>
    <xf borderId="19" fillId="0" fontId="2" numFmtId="0" xfId="0" applyAlignment="1" applyBorder="1" applyFont="1">
      <alignment vertical="bottom"/>
    </xf>
    <xf borderId="29" fillId="0" fontId="2" numFmtId="0" xfId="0" applyAlignment="1" applyBorder="1" applyFont="1">
      <alignment vertical="bottom"/>
    </xf>
    <xf borderId="15" fillId="0" fontId="2" numFmtId="164" xfId="0" applyAlignment="1" applyBorder="1" applyFont="1" applyNumberFormat="1">
      <alignment horizontal="right" vertical="bottom"/>
    </xf>
    <xf borderId="17" fillId="0" fontId="4" numFmtId="164" xfId="0" applyAlignment="1" applyBorder="1" applyFont="1" applyNumberFormat="1">
      <alignment horizontal="right" vertical="bottom"/>
    </xf>
    <xf borderId="13" fillId="0" fontId="2" numFmtId="164" xfId="0" applyAlignment="1" applyBorder="1" applyFont="1" applyNumberFormat="1">
      <alignment horizontal="right" readingOrder="0" vertical="bottom"/>
    </xf>
    <xf borderId="0" fillId="5" fontId="2" numFmtId="0" xfId="0" applyAlignment="1" applyFont="1">
      <alignment horizontal="right" readingOrder="0" vertical="bottom"/>
    </xf>
    <xf borderId="0" fillId="0" fontId="4" numFmtId="0" xfId="0" applyAlignment="1" applyFont="1">
      <alignment horizontal="right" vertical="bottom"/>
    </xf>
    <xf borderId="0" fillId="0" fontId="4" numFmtId="0" xfId="0" applyAlignment="1" applyFont="1">
      <alignment horizontal="right" readingOrder="0" vertical="bottom"/>
    </xf>
    <xf borderId="6" fillId="0" fontId="2" numFmtId="0" xfId="0" applyAlignment="1" applyBorder="1" applyFont="1">
      <alignment readingOrder="0" shrinkToFit="0" vertical="bottom" wrapText="0"/>
    </xf>
    <xf borderId="6" fillId="0" fontId="4" numFmtId="164" xfId="0" applyAlignment="1" applyBorder="1" applyFont="1" applyNumberFormat="1">
      <alignment horizontal="right" vertical="bottom"/>
    </xf>
    <xf borderId="0" fillId="0" fontId="4" numFmtId="164" xfId="0" applyAlignment="1" applyFont="1" applyNumberFormat="1">
      <alignment horizontal="right" readingOrder="0" vertical="bottom"/>
    </xf>
    <xf borderId="15" fillId="0" fontId="2" numFmtId="164" xfId="0" applyAlignment="1" applyBorder="1" applyFont="1" applyNumberFormat="1">
      <alignment readingOrder="0" vertical="bottom"/>
    </xf>
    <xf borderId="0" fillId="0" fontId="2" numFmtId="0" xfId="0" applyAlignment="1" applyFont="1">
      <alignment horizontal="right" readingOrder="0" vertical="bottom"/>
    </xf>
    <xf borderId="0" fillId="0" fontId="6" numFmtId="0" xfId="0" applyAlignment="1" applyFont="1">
      <alignment readingOrder="0"/>
    </xf>
    <xf borderId="17" fillId="0" fontId="7" numFmtId="0" xfId="0" applyAlignment="1" applyBorder="1" applyFont="1">
      <alignment vertical="bottom"/>
    </xf>
    <xf borderId="30" fillId="0" fontId="4" numFmtId="164" xfId="0" applyAlignment="1" applyBorder="1" applyFont="1" applyNumberFormat="1">
      <alignment horizontal="right" vertical="bottom"/>
    </xf>
    <xf borderId="13" fillId="0" fontId="4" numFmtId="164" xfId="0" applyAlignment="1" applyBorder="1" applyFont="1" applyNumberFormat="1">
      <alignment horizontal="right" vertical="bottom"/>
    </xf>
    <xf borderId="16" fillId="0" fontId="2" numFmtId="0" xfId="0" applyAlignment="1" applyBorder="1" applyFont="1">
      <alignment vertical="bottom"/>
    </xf>
    <xf borderId="29" fillId="0" fontId="2" numFmtId="0" xfId="0" applyAlignment="1" applyBorder="1" applyFont="1">
      <alignment readingOrder="0" vertical="bottom"/>
    </xf>
    <xf borderId="20" fillId="0" fontId="4" numFmtId="164" xfId="0" applyAlignment="1" applyBorder="1" applyFont="1" applyNumberFormat="1">
      <alignment horizontal="right" readingOrder="0" vertical="bottom"/>
    </xf>
    <xf borderId="30" fillId="0" fontId="4" numFmtId="164" xfId="0" applyAlignment="1" applyBorder="1" applyFont="1" applyNumberFormat="1">
      <alignment horizontal="right" readingOrder="0" vertical="bottom"/>
    </xf>
    <xf borderId="14" fillId="0" fontId="6" numFmtId="164" xfId="0" applyAlignment="1" applyBorder="1" applyFont="1" applyNumberFormat="1">
      <alignment readingOrder="0"/>
    </xf>
    <xf borderId="13" fillId="6" fontId="2" numFmtId="164" xfId="0" applyAlignment="1" applyBorder="1" applyFont="1" applyNumberFormat="1">
      <alignment readingOrder="0" vertical="bottom"/>
    </xf>
    <xf borderId="0" fillId="6" fontId="2" numFmtId="0" xfId="0" applyAlignment="1" applyFont="1">
      <alignment vertical="bottom"/>
    </xf>
    <xf borderId="31" fillId="7" fontId="1" numFmtId="0" xfId="0" applyAlignment="1" applyBorder="1" applyFont="1">
      <alignment vertical="bottom"/>
    </xf>
    <xf borderId="32" fillId="7" fontId="2" numFmtId="0" xfId="0" applyAlignment="1" applyBorder="1" applyFont="1">
      <alignment vertical="bottom"/>
    </xf>
    <xf borderId="33" fillId="7" fontId="2" numFmtId="0" xfId="0" applyAlignment="1" applyBorder="1" applyFont="1">
      <alignment vertical="bottom"/>
    </xf>
    <xf borderId="33" fillId="0" fontId="4" numFmtId="164" xfId="0" applyAlignment="1" applyBorder="1" applyFont="1" applyNumberFormat="1">
      <alignment horizontal="right" vertical="bottom"/>
    </xf>
    <xf borderId="34" fillId="0" fontId="2" numFmtId="164" xfId="0" applyAlignment="1" applyBorder="1" applyFont="1" applyNumberFormat="1">
      <alignment vertical="bottom"/>
    </xf>
    <xf borderId="35" fillId="8" fontId="1" numFmtId="0" xfId="0" applyAlignment="1" applyBorder="1" applyFill="1" applyFont="1">
      <alignment readingOrder="0" vertical="bottom"/>
    </xf>
    <xf borderId="36" fillId="8" fontId="2" numFmtId="0" xfId="0" applyAlignment="1" applyBorder="1" applyFont="1">
      <alignment vertical="bottom"/>
    </xf>
    <xf borderId="37" fillId="8" fontId="2" numFmtId="0" xfId="0" applyAlignment="1" applyBorder="1" applyFont="1">
      <alignment vertical="bottom"/>
    </xf>
    <xf borderId="37" fillId="0" fontId="4" numFmtId="164" xfId="0" applyAlignment="1" applyBorder="1" applyFont="1" applyNumberFormat="1">
      <alignment horizontal="right" vertical="bottom"/>
    </xf>
    <xf borderId="38" fillId="0" fontId="2" numFmtId="164" xfId="0" applyAlignment="1" applyBorder="1" applyFont="1" applyNumberFormat="1">
      <alignment vertical="bottom"/>
    </xf>
    <xf borderId="26" fillId="0" fontId="3" numFmtId="0" xfId="0" applyAlignment="1" applyBorder="1" applyFont="1">
      <alignment readingOrder="0" vertical="bottom"/>
    </xf>
    <xf borderId="39" fillId="0" fontId="2" numFmtId="0" xfId="0" applyAlignment="1" applyBorder="1" applyFont="1">
      <alignment vertical="bottom"/>
    </xf>
    <xf borderId="40" fillId="0" fontId="2" numFmtId="164" xfId="0" applyAlignment="1" applyBorder="1" applyFont="1" applyNumberFormat="1">
      <alignment readingOrder="0" vertical="bottom"/>
    </xf>
    <xf borderId="37" fillId="0" fontId="8" numFmtId="0" xfId="0" applyAlignment="1" applyBorder="1" applyFont="1">
      <alignment readingOrder="0"/>
    </xf>
    <xf borderId="41" fillId="0" fontId="2" numFmtId="0" xfId="0" applyAlignment="1" applyBorder="1" applyFont="1">
      <alignment vertical="bottom"/>
    </xf>
    <xf borderId="0" fillId="0" fontId="3" numFmtId="0" xfId="0" applyAlignment="1" applyFont="1">
      <alignment readingOrder="0" vertical="bottom"/>
    </xf>
    <xf borderId="42" fillId="7" fontId="3" numFmtId="0" xfId="0" applyAlignment="1" applyBorder="1" applyFont="1">
      <alignment readingOrder="0" vertical="bottom"/>
    </xf>
    <xf borderId="43" fillId="0" fontId="6" numFmtId="0" xfId="0" applyBorder="1" applyFont="1"/>
    <xf borderId="44" fillId="0" fontId="6" numFmtId="0" xfId="0" applyBorder="1" applyFont="1"/>
    <xf borderId="4" fillId="7" fontId="6" numFmtId="0" xfId="0" applyAlignment="1" applyBorder="1" applyFont="1">
      <alignment readingOrder="0"/>
    </xf>
    <xf borderId="4" fillId="7" fontId="2" numFmtId="0" xfId="0" applyAlignment="1" applyBorder="1" applyFont="1">
      <alignment readingOrder="0" vertical="bottom"/>
    </xf>
    <xf borderId="45" fillId="0" fontId="6" numFmtId="0" xfId="0" applyAlignment="1" applyBorder="1" applyFont="1">
      <alignment readingOrder="0"/>
    </xf>
    <xf borderId="45" fillId="0" fontId="6" numFmtId="164" xfId="0" applyAlignment="1" applyBorder="1" applyFont="1" applyNumberFormat="1">
      <alignment readingOrder="0"/>
    </xf>
    <xf borderId="45" fillId="0" fontId="2" numFmtId="0" xfId="0" applyAlignment="1" applyBorder="1" applyFont="1">
      <alignment horizontal="right" readingOrder="0" vertical="bottom"/>
    </xf>
    <xf borderId="45" fillId="0" fontId="2" numFmtId="164" xfId="0" applyAlignment="1" applyBorder="1" applyFont="1" applyNumberFormat="1">
      <alignment horizontal="right" vertical="bottom"/>
    </xf>
    <xf borderId="45" fillId="0" fontId="2" numFmtId="164" xfId="0" applyAlignment="1" applyBorder="1" applyFont="1" applyNumberFormat="1">
      <alignment horizontal="right" readingOrder="0" vertical="bottom"/>
    </xf>
    <xf borderId="46" fillId="0" fontId="6" numFmtId="0" xfId="0" applyAlignment="1" applyBorder="1" applyFont="1">
      <alignment readingOrder="0"/>
    </xf>
    <xf borderId="46" fillId="0" fontId="6" numFmtId="164" xfId="0" applyAlignment="1" applyBorder="1" applyFont="1" applyNumberFormat="1">
      <alignment readingOrder="0"/>
    </xf>
    <xf borderId="46" fillId="0" fontId="2" numFmtId="0" xfId="0" applyAlignment="1" applyBorder="1" applyFont="1">
      <alignment horizontal="right" readingOrder="0" vertical="bottom"/>
    </xf>
    <xf borderId="46" fillId="0" fontId="2" numFmtId="164" xfId="0" applyAlignment="1" applyBorder="1" applyFont="1" applyNumberFormat="1">
      <alignment horizontal="right" vertical="bottom"/>
    </xf>
    <xf borderId="46" fillId="0" fontId="2" numFmtId="164" xfId="0" applyAlignment="1" applyBorder="1" applyFont="1" applyNumberFormat="1">
      <alignment horizontal="right" readingOrder="0" vertical="bottom"/>
    </xf>
    <xf borderId="0" fillId="0" fontId="6" numFmtId="165" xfId="0" applyAlignment="1" applyFont="1" applyNumberFormat="1">
      <alignment readingOrder="0"/>
    </xf>
    <xf borderId="0" fillId="0" fontId="6" numFmtId="166" xfId="0" applyAlignment="1" applyFont="1" applyNumberFormat="1">
      <alignment readingOrder="0"/>
    </xf>
    <xf borderId="0" fillId="0" fontId="6" numFmtId="166" xfId="0" applyFont="1" applyNumberFormat="1"/>
    <xf borderId="0" fillId="0" fontId="2" numFmtId="164" xfId="0" applyAlignment="1" applyFont="1" applyNumberFormat="1">
      <alignment vertical="bottom"/>
    </xf>
    <xf borderId="0" fillId="0" fontId="6" numFmtId="0" xfId="0" applyAlignment="1" applyFont="1">
      <alignment horizontal="right" readingOrder="0"/>
    </xf>
    <xf borderId="0" fillId="6" fontId="2" numFmtId="164" xfId="0" applyFont="1" applyNumberFormat="1"/>
  </cellXfs>
  <cellStyles count="1">
    <cellStyle xfId="0" name="Normal" builtinId="0"/>
  </cellStyles>
  <dxfs count="2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4C7C3"/>
          <bgColor rgb="FFF4C7C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 outlineLevelRow="2"/>
  <cols>
    <col customWidth="1" min="1" max="1" width="32.14"/>
    <col customWidth="1" min="2" max="2" width="26.43"/>
    <col customWidth="1" min="3" max="3" width="25.57"/>
    <col customWidth="1" min="4" max="4" width="12.0"/>
    <col customWidth="1" min="5" max="5" width="11.14"/>
    <col customWidth="1" min="6" max="6" width="43.57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1</v>
      </c>
      <c r="B2" s="4"/>
      <c r="C2" s="4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5" t="s">
        <v>2</v>
      </c>
      <c r="B3" s="6"/>
      <c r="C3" s="7"/>
      <c r="D3" s="8">
        <v>29336.0</v>
      </c>
      <c r="E3" s="8">
        <v>29336.0</v>
      </c>
      <c r="F3" s="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10" t="s">
        <v>3</v>
      </c>
      <c r="B4" s="11" t="s">
        <v>4</v>
      </c>
      <c r="C4" s="12" t="s">
        <v>5</v>
      </c>
      <c r="D4" s="13" t="s">
        <v>6</v>
      </c>
      <c r="E4" s="13" t="s">
        <v>7</v>
      </c>
      <c r="F4" s="14" t="s">
        <v>8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outlineLevel="1">
      <c r="A5" s="15" t="s">
        <v>9</v>
      </c>
      <c r="B5" s="16" t="s">
        <v>10</v>
      </c>
      <c r="C5" s="17" t="s">
        <v>11</v>
      </c>
      <c r="D5" s="18">
        <v>2120.0</v>
      </c>
      <c r="E5" s="19"/>
      <c r="F5" s="20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outlineLevel="1">
      <c r="A6" s="21" t="s">
        <v>12</v>
      </c>
      <c r="B6" s="22" t="s">
        <v>13</v>
      </c>
      <c r="C6" s="23" t="s">
        <v>14</v>
      </c>
      <c r="D6" s="24">
        <v>300.0</v>
      </c>
      <c r="E6" s="25">
        <v>300.0</v>
      </c>
      <c r="F6" s="1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outlineLevel="1">
      <c r="A7" s="26" t="s">
        <v>15</v>
      </c>
      <c r="B7" s="27" t="s">
        <v>16</v>
      </c>
      <c r="C7" s="28"/>
      <c r="D7" s="18">
        <v>2000.0</v>
      </c>
      <c r="E7" s="25">
        <v>2000.0</v>
      </c>
      <c r="F7" s="16"/>
      <c r="G7" s="16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outlineLevel="2">
      <c r="A8" s="28"/>
      <c r="B8" s="16" t="s">
        <v>17</v>
      </c>
      <c r="C8" s="28"/>
      <c r="D8" s="18">
        <v>1500.0</v>
      </c>
      <c r="E8" s="25">
        <v>1500.0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outlineLevel="2">
      <c r="A9" s="26"/>
      <c r="B9" s="16" t="s">
        <v>18</v>
      </c>
      <c r="C9" s="28"/>
      <c r="D9" s="18">
        <v>1700.0</v>
      </c>
      <c r="E9" s="25">
        <v>1700.0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outlineLevel="2">
      <c r="A10" s="29"/>
      <c r="B10" s="30" t="s">
        <v>19</v>
      </c>
      <c r="C10" s="2"/>
      <c r="D10" s="31">
        <v>0.0</v>
      </c>
      <c r="E10" s="19">
        <v>0.0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outlineLevel="2">
      <c r="A11" s="26"/>
      <c r="B11" s="16" t="s">
        <v>20</v>
      </c>
      <c r="C11" s="28"/>
      <c r="D11" s="18">
        <v>1750.0</v>
      </c>
      <c r="E11" s="25">
        <v>1750.0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outlineLevel="2">
      <c r="A12" s="32"/>
      <c r="B12" s="33" t="s">
        <v>21</v>
      </c>
      <c r="C12" s="34"/>
      <c r="D12" s="35">
        <v>2200.0</v>
      </c>
      <c r="E12" s="25">
        <v>2200.0</v>
      </c>
      <c r="G12" s="16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outlineLevel="1">
      <c r="A13" s="36" t="s">
        <v>22</v>
      </c>
      <c r="B13" s="37"/>
      <c r="C13" s="38"/>
      <c r="D13" s="39"/>
      <c r="E13" s="25">
        <v>0.0</v>
      </c>
      <c r="G13" s="16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outlineLevel="1">
      <c r="A14" s="36" t="s">
        <v>23</v>
      </c>
      <c r="B14" s="40" t="s">
        <v>24</v>
      </c>
      <c r="C14" s="41"/>
      <c r="D14" s="39">
        <v>1985.0</v>
      </c>
      <c r="E14" s="25">
        <v>1985.0</v>
      </c>
      <c r="G14" s="16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outlineLevel="2">
      <c r="A15" s="28"/>
      <c r="B15" s="27" t="s">
        <v>25</v>
      </c>
      <c r="C15" s="28"/>
      <c r="D15" s="18">
        <v>850.0</v>
      </c>
      <c r="E15" s="25">
        <v>850.0</v>
      </c>
      <c r="G15" s="16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outlineLevel="2">
      <c r="A16" s="28"/>
      <c r="B16" s="27" t="s">
        <v>26</v>
      </c>
      <c r="C16" s="28"/>
      <c r="D16" s="18">
        <v>1700.0</v>
      </c>
      <c r="E16" s="25">
        <v>1700.0</v>
      </c>
      <c r="G16" s="16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outlineLevel="2">
      <c r="A17" s="28"/>
      <c r="B17" s="27" t="s">
        <v>27</v>
      </c>
      <c r="C17" s="28"/>
      <c r="D17" s="18">
        <v>750.0</v>
      </c>
      <c r="E17" s="25">
        <v>750.0</v>
      </c>
      <c r="G17" s="16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outlineLevel="2">
      <c r="A18" s="28"/>
      <c r="B18" s="27" t="s">
        <v>28</v>
      </c>
      <c r="C18" s="28"/>
      <c r="D18" s="18">
        <v>4700.0</v>
      </c>
      <c r="E18" s="25">
        <v>3986.0</v>
      </c>
      <c r="G18" s="16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outlineLevel="2">
      <c r="A19" s="34"/>
      <c r="B19" s="42" t="s">
        <v>29</v>
      </c>
      <c r="C19" s="34"/>
      <c r="D19" s="35">
        <v>3300.0</v>
      </c>
      <c r="E19" s="25">
        <v>3300.0</v>
      </c>
      <c r="G19" s="16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outlineLevel="1">
      <c r="A20" s="36" t="s">
        <v>30</v>
      </c>
      <c r="B20" s="43" t="s">
        <v>31</v>
      </c>
      <c r="C20" s="41"/>
      <c r="D20" s="39">
        <v>0.0</v>
      </c>
      <c r="E20" s="25">
        <v>0.0</v>
      </c>
      <c r="F20" s="2"/>
      <c r="G20" s="16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outlineLevel="2">
      <c r="A21" s="34"/>
      <c r="B21" s="44" t="s">
        <v>32</v>
      </c>
      <c r="C21" s="34"/>
      <c r="D21" s="45">
        <v>200.0</v>
      </c>
      <c r="E21" s="25">
        <v>200.0</v>
      </c>
      <c r="F21" s="2"/>
      <c r="G21" s="16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outlineLevel="1">
      <c r="A22" s="46" t="s">
        <v>33</v>
      </c>
      <c r="B22" s="47"/>
      <c r="C22" s="23"/>
      <c r="D22" s="48">
        <v>1500.0</v>
      </c>
      <c r="E22" s="25">
        <v>0.0</v>
      </c>
      <c r="F22" s="2"/>
      <c r="G22" s="16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outlineLevel="1">
      <c r="A23" s="49" t="s">
        <v>34</v>
      </c>
      <c r="B23" s="50" t="s">
        <v>35</v>
      </c>
      <c r="C23" s="51"/>
      <c r="D23" s="52">
        <v>500.0</v>
      </c>
      <c r="E23" s="25">
        <v>0.0</v>
      </c>
      <c r="F23" s="16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outlineLevel="1">
      <c r="A24" s="53" t="s">
        <v>36</v>
      </c>
      <c r="B24" s="16"/>
      <c r="C24" s="54" t="s">
        <v>37</v>
      </c>
      <c r="D24" s="55">
        <v>18500.0</v>
      </c>
      <c r="E24" s="56">
        <v>16553.72</v>
      </c>
      <c r="F24" s="20" t="s">
        <v>38</v>
      </c>
      <c r="G24" s="5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outlineLevel="2">
      <c r="A25" s="28"/>
      <c r="B25" s="16" t="s">
        <v>39</v>
      </c>
      <c r="C25" s="58">
        <v>0.95</v>
      </c>
      <c r="D25" s="59"/>
      <c r="E25" s="60"/>
      <c r="F25" s="1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outlineLevel="2">
      <c r="A26" s="2"/>
      <c r="B26" s="44" t="s">
        <v>40</v>
      </c>
      <c r="C26" s="9">
        <v>30000.0</v>
      </c>
      <c r="D26" s="60"/>
      <c r="E26" s="59"/>
      <c r="F26" s="16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61" t="s">
        <v>41</v>
      </c>
      <c r="B27" s="62"/>
      <c r="C27" s="63"/>
      <c r="D27" s="64">
        <f t="shared" ref="D27:E27" si="1">sum(D6:D25)</f>
        <v>43435</v>
      </c>
      <c r="E27" s="64">
        <f t="shared" si="1"/>
        <v>38774.72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61" t="s">
        <v>42</v>
      </c>
      <c r="B28" s="62"/>
      <c r="C28" s="63"/>
      <c r="D28" s="64">
        <f>SUM(D3:D25)</f>
        <v>74891</v>
      </c>
      <c r="E28" s="64">
        <f>sum(E3:E25)</f>
        <v>68110.72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65"/>
      <c r="B29" s="4"/>
      <c r="C29" s="65"/>
      <c r="D29" s="66"/>
      <c r="E29" s="60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67" t="s">
        <v>43</v>
      </c>
      <c r="B30" s="68" t="s">
        <v>4</v>
      </c>
      <c r="C30" s="69" t="s">
        <v>5</v>
      </c>
      <c r="D30" s="70" t="s">
        <v>6</v>
      </c>
      <c r="E30" s="70" t="s">
        <v>7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outlineLevel="1">
      <c r="A31" s="71" t="s">
        <v>9</v>
      </c>
      <c r="B31" s="27"/>
      <c r="C31" s="72"/>
      <c r="D31" s="18">
        <v>2120.0</v>
      </c>
      <c r="E31" s="19">
        <v>280.0</v>
      </c>
      <c r="F31" s="20" t="s">
        <v>44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outlineLevel="1">
      <c r="A32" s="73" t="s">
        <v>12</v>
      </c>
      <c r="B32" s="74"/>
      <c r="C32" s="75"/>
      <c r="D32" s="24">
        <v>300.0</v>
      </c>
      <c r="E32" s="19">
        <v>300.0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outlineLevel="1">
      <c r="A33" s="76" t="s">
        <v>45</v>
      </c>
      <c r="B33" s="77" t="s">
        <v>46</v>
      </c>
      <c r="C33" s="75"/>
      <c r="D33" s="39">
        <v>1000.0</v>
      </c>
      <c r="E33" s="25">
        <v>721.25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outlineLevel="2">
      <c r="A34" s="28"/>
      <c r="B34" s="27" t="s">
        <v>18</v>
      </c>
      <c r="C34" s="78"/>
      <c r="D34" s="18">
        <v>750.0</v>
      </c>
      <c r="E34" s="25">
        <v>636.5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outlineLevel="2">
      <c r="A35" s="2"/>
      <c r="B35" s="30" t="s">
        <v>19</v>
      </c>
      <c r="C35" s="78"/>
      <c r="D35" s="18">
        <v>0.0</v>
      </c>
      <c r="E35" s="25">
        <v>0.0</v>
      </c>
      <c r="F35" s="1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outlineLevel="2">
      <c r="A36" s="53"/>
      <c r="B36" s="16" t="s">
        <v>20</v>
      </c>
      <c r="C36" s="72"/>
      <c r="D36" s="18">
        <v>550.0</v>
      </c>
      <c r="E36" s="55">
        <v>467.0</v>
      </c>
      <c r="F36" s="79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outlineLevel="2">
      <c r="A37" s="53"/>
      <c r="B37" s="16" t="s">
        <v>21</v>
      </c>
      <c r="C37" s="72"/>
      <c r="D37" s="18">
        <v>600.0</v>
      </c>
      <c r="E37" s="55">
        <v>580.0</v>
      </c>
      <c r="F37" s="79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outlineLevel="1" collapsed="1">
      <c r="A38" s="76" t="s">
        <v>47</v>
      </c>
      <c r="B38" s="80" t="s">
        <v>48</v>
      </c>
      <c r="C38" s="75"/>
      <c r="D38" s="39">
        <v>0.0</v>
      </c>
      <c r="E38" s="55">
        <v>0.0</v>
      </c>
      <c r="F38" s="79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idden="1" outlineLevel="2">
      <c r="A39" s="26"/>
      <c r="B39" s="79" t="s">
        <v>49</v>
      </c>
      <c r="C39" s="78" t="s">
        <v>50</v>
      </c>
      <c r="D39" s="18">
        <v>0.0</v>
      </c>
      <c r="E39" s="25">
        <v>1420.0</v>
      </c>
      <c r="F39" s="81" t="s">
        <v>51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outlineLevel="1">
      <c r="A40" s="36" t="s">
        <v>23</v>
      </c>
      <c r="B40" s="40" t="s">
        <v>24</v>
      </c>
      <c r="C40" s="41"/>
      <c r="D40" s="82">
        <v>0.0</v>
      </c>
      <c r="E40" s="19">
        <v>0.0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outlineLevel="2">
      <c r="A41" s="28"/>
      <c r="B41" s="27" t="s">
        <v>52</v>
      </c>
      <c r="C41" s="28"/>
      <c r="D41" s="83">
        <v>600.0</v>
      </c>
      <c r="E41" s="19">
        <v>580.0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outlineLevel="2">
      <c r="A42" s="28"/>
      <c r="B42" s="27" t="s">
        <v>53</v>
      </c>
      <c r="C42" s="28"/>
      <c r="D42" s="83">
        <v>0.0</v>
      </c>
      <c r="E42" s="25">
        <v>0.0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outlineLevel="2">
      <c r="A43" s="28"/>
      <c r="B43" s="16" t="s">
        <v>54</v>
      </c>
      <c r="C43" s="17" t="s">
        <v>55</v>
      </c>
      <c r="D43" s="83"/>
      <c r="E43" s="25">
        <v>962.58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outlineLevel="2">
      <c r="A44" s="28"/>
      <c r="B44" s="16"/>
      <c r="C44" s="17" t="s">
        <v>56</v>
      </c>
      <c r="D44" s="83">
        <v>600.0</v>
      </c>
      <c r="E44" s="25">
        <v>600.0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outlineLevel="2">
      <c r="A45" s="28"/>
      <c r="B45" s="16" t="s">
        <v>28</v>
      </c>
      <c r="C45" s="28"/>
      <c r="D45" s="83">
        <v>0.0</v>
      </c>
      <c r="E45" s="25">
        <v>714.25</v>
      </c>
      <c r="F45" s="20" t="s">
        <v>57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outlineLevel="2">
      <c r="A46" s="28"/>
      <c r="B46" s="16"/>
      <c r="C46" s="17" t="s">
        <v>58</v>
      </c>
      <c r="D46" s="83">
        <v>50.0</v>
      </c>
      <c r="E46" s="25">
        <v>50.0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outlineLevel="2">
      <c r="A47" s="34"/>
      <c r="B47" s="33" t="s">
        <v>59</v>
      </c>
      <c r="C47" s="34"/>
      <c r="D47" s="84">
        <v>800.0</v>
      </c>
      <c r="E47" s="25">
        <v>997.0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outlineLevel="1">
      <c r="A48" s="85" t="s">
        <v>60</v>
      </c>
      <c r="B48" s="86" t="s">
        <v>61</v>
      </c>
      <c r="C48" s="51"/>
      <c r="D48" s="87">
        <v>900.0</v>
      </c>
      <c r="E48" s="25">
        <v>900.0</v>
      </c>
      <c r="F48" s="20" t="s">
        <v>62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outlineLevel="1">
      <c r="A49" s="26" t="s">
        <v>63</v>
      </c>
      <c r="B49" s="27" t="s">
        <v>64</v>
      </c>
      <c r="C49" s="28"/>
      <c r="D49" s="18">
        <v>50.0</v>
      </c>
      <c r="E49" s="25">
        <v>25.76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outlineLevel="2">
      <c r="A50" s="28"/>
      <c r="B50" s="16" t="s">
        <v>65</v>
      </c>
      <c r="C50" s="28"/>
      <c r="D50" s="83">
        <v>0.0</v>
      </c>
      <c r="E50" s="25">
        <v>0.0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outlineLevel="2">
      <c r="A51" s="28"/>
      <c r="B51" s="16" t="s">
        <v>66</v>
      </c>
      <c r="C51" s="28"/>
      <c r="D51" s="83">
        <v>40.0</v>
      </c>
      <c r="E51" s="25">
        <v>40.0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outlineLevel="2">
      <c r="A52" s="28"/>
      <c r="B52" s="2" t="s">
        <v>67</v>
      </c>
      <c r="C52" s="28"/>
      <c r="D52" s="88">
        <v>50.0</v>
      </c>
      <c r="E52" s="25">
        <v>25.0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outlineLevel="2">
      <c r="A53" s="28"/>
      <c r="B53" s="16" t="s">
        <v>32</v>
      </c>
      <c r="C53" s="28"/>
      <c r="D53" s="19">
        <v>0.0</v>
      </c>
      <c r="E53" s="25">
        <v>0.0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outlineLevel="2">
      <c r="A54" s="28"/>
      <c r="B54" s="16" t="s">
        <v>68</v>
      </c>
      <c r="C54" s="28"/>
      <c r="D54" s="19">
        <v>350.0</v>
      </c>
      <c r="E54" s="25">
        <v>245.6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outlineLevel="2">
      <c r="A55" s="28"/>
      <c r="B55" s="16" t="s">
        <v>69</v>
      </c>
      <c r="C55" s="16" t="s">
        <v>70</v>
      </c>
      <c r="D55" s="25">
        <v>172.29</v>
      </c>
      <c r="E55" s="19">
        <v>126.2</v>
      </c>
      <c r="F55" s="16" t="s">
        <v>71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outlineLevel="2">
      <c r="A56" s="28"/>
      <c r="B56" s="16" t="s">
        <v>72</v>
      </c>
      <c r="C56" s="2"/>
      <c r="D56" s="25">
        <v>17.0</v>
      </c>
      <c r="E56" s="19">
        <v>16.5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outlineLevel="2">
      <c r="A57" s="28"/>
      <c r="B57" s="16" t="s">
        <v>73</v>
      </c>
      <c r="C57" s="28"/>
      <c r="D57" s="19">
        <v>25.24</v>
      </c>
      <c r="E57" s="25">
        <v>25.24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outlineLevel="1">
      <c r="A58" s="76" t="s">
        <v>74</v>
      </c>
      <c r="B58" s="89" t="s">
        <v>75</v>
      </c>
      <c r="C58" s="38"/>
      <c r="D58" s="82">
        <v>0.0</v>
      </c>
      <c r="E58" s="25">
        <v>0.0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outlineLevel="2">
      <c r="A59" s="34"/>
      <c r="B59" s="90" t="s">
        <v>76</v>
      </c>
      <c r="C59" s="34"/>
      <c r="D59" s="91">
        <v>25.0</v>
      </c>
      <c r="E59" s="25">
        <v>0.0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outlineLevel="1">
      <c r="A60" s="36" t="s">
        <v>77</v>
      </c>
      <c r="B60" s="80" t="s">
        <v>78</v>
      </c>
      <c r="C60" s="38"/>
      <c r="D60" s="92">
        <v>0.0</v>
      </c>
      <c r="E60" s="25">
        <v>0.0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outlineLevel="1">
      <c r="A61" s="76" t="s">
        <v>79</v>
      </c>
      <c r="B61" s="37" t="s">
        <v>80</v>
      </c>
      <c r="C61" s="38"/>
      <c r="D61" s="82">
        <v>30.0</v>
      </c>
      <c r="E61" s="93">
        <v>50.86</v>
      </c>
      <c r="F61" s="57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outlineLevel="2">
      <c r="A62" s="28"/>
      <c r="B62" s="2"/>
      <c r="C62" s="17" t="s">
        <v>81</v>
      </c>
      <c r="D62" s="83"/>
      <c r="E62" s="93">
        <v>12.18</v>
      </c>
      <c r="F62" s="57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outlineLevel="2">
      <c r="A63" s="28"/>
      <c r="B63" s="2" t="s">
        <v>82</v>
      </c>
      <c r="C63" s="28"/>
      <c r="D63" s="83">
        <v>100.0</v>
      </c>
      <c r="E63" s="93">
        <v>80.0</v>
      </c>
      <c r="F63" s="94" t="s">
        <v>83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outlineLevel="2">
      <c r="A64" s="28"/>
      <c r="B64" s="16" t="s">
        <v>84</v>
      </c>
      <c r="C64" s="28"/>
      <c r="D64" s="83">
        <v>50.0</v>
      </c>
      <c r="E64" s="93">
        <v>50.0</v>
      </c>
      <c r="F64" s="57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outlineLevel="2">
      <c r="A65" s="28"/>
      <c r="B65" s="16" t="s">
        <v>85</v>
      </c>
      <c r="C65" s="28"/>
      <c r="D65" s="18">
        <v>35.0</v>
      </c>
      <c r="E65" s="31">
        <v>31.63</v>
      </c>
      <c r="F65" s="95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outlineLevel="2">
      <c r="A66" s="28"/>
      <c r="B66" s="16" t="s">
        <v>86</v>
      </c>
      <c r="C66" s="28"/>
      <c r="D66" s="18">
        <v>200.0</v>
      </c>
      <c r="E66" s="31">
        <v>0.0</v>
      </c>
      <c r="F66" s="96" t="s">
        <v>87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outlineLevel="2">
      <c r="A67" s="28"/>
      <c r="B67" s="16" t="s">
        <v>88</v>
      </c>
      <c r="C67" s="28"/>
      <c r="D67" s="18">
        <v>25.0</v>
      </c>
      <c r="E67" s="31">
        <v>25.0</v>
      </c>
      <c r="F67" s="96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outlineLevel="2">
      <c r="A68" s="28"/>
      <c r="B68" s="2" t="s">
        <v>89</v>
      </c>
      <c r="C68" s="28"/>
      <c r="D68" s="18">
        <v>500.0</v>
      </c>
      <c r="E68" s="55">
        <v>0.0</v>
      </c>
      <c r="F68" s="27" t="s">
        <v>90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outlineLevel="2">
      <c r="A69" s="28"/>
      <c r="B69" s="2" t="s">
        <v>91</v>
      </c>
      <c r="C69" s="28"/>
      <c r="D69" s="18">
        <v>5.0</v>
      </c>
      <c r="E69" s="25">
        <v>12.41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outlineLevel="2">
      <c r="A70" s="28"/>
      <c r="B70" s="2" t="s">
        <v>92</v>
      </c>
      <c r="C70" s="17" t="s">
        <v>93</v>
      </c>
      <c r="D70" s="18">
        <v>4500.0</v>
      </c>
      <c r="E70" s="25">
        <v>4490.62</v>
      </c>
      <c r="F70" s="1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outlineLevel="2">
      <c r="A71" s="28"/>
      <c r="B71" s="2"/>
      <c r="C71" s="97" t="s">
        <v>94</v>
      </c>
      <c r="D71" s="18">
        <v>6000.0</v>
      </c>
      <c r="E71" s="25">
        <v>5910.15</v>
      </c>
      <c r="F71" s="16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outlineLevel="2">
      <c r="A72" s="28"/>
      <c r="B72" s="16"/>
      <c r="C72" s="17" t="s">
        <v>95</v>
      </c>
      <c r="D72" s="18">
        <v>800.0</v>
      </c>
      <c r="E72" s="25">
        <v>1025.23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outlineLevel="2">
      <c r="A73" s="28"/>
      <c r="B73" s="16" t="s">
        <v>96</v>
      </c>
      <c r="C73" s="28"/>
      <c r="D73" s="18">
        <v>3000.0</v>
      </c>
      <c r="E73" s="25">
        <v>2488.81</v>
      </c>
      <c r="F73" s="16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outlineLevel="2">
      <c r="A74" s="28"/>
      <c r="B74" s="2" t="s">
        <v>97</v>
      </c>
      <c r="C74" s="28"/>
      <c r="D74" s="98">
        <v>0.0</v>
      </c>
      <c r="E74" s="25">
        <v>0.0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outlineLevel="2">
      <c r="A75" s="28"/>
      <c r="B75" s="2" t="s">
        <v>98</v>
      </c>
      <c r="C75" s="28"/>
      <c r="D75" s="18">
        <v>160.0</v>
      </c>
      <c r="E75" s="93">
        <v>160.0</v>
      </c>
      <c r="F75" s="9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outlineLevel="2">
      <c r="A76" s="28"/>
      <c r="B76" s="16" t="s">
        <v>35</v>
      </c>
      <c r="C76" s="28"/>
      <c r="D76" s="18">
        <v>500.0</v>
      </c>
      <c r="E76" s="25">
        <v>570.0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outlineLevel="2">
      <c r="A77" s="28"/>
      <c r="B77" s="16" t="s">
        <v>99</v>
      </c>
      <c r="C77" s="28"/>
      <c r="D77" s="18">
        <v>700.0</v>
      </c>
      <c r="E77" s="25">
        <v>0.0</v>
      </c>
      <c r="F77" s="16" t="s">
        <v>100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outlineLevel="2">
      <c r="A78" s="28"/>
      <c r="B78" s="16" t="s">
        <v>101</v>
      </c>
      <c r="C78" s="28"/>
      <c r="D78" s="99">
        <v>300.0</v>
      </c>
      <c r="E78" s="31">
        <v>276.49</v>
      </c>
      <c r="F78" s="96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outlineLevel="2">
      <c r="A79" s="28"/>
      <c r="B79" s="16" t="s">
        <v>102</v>
      </c>
      <c r="C79" s="28"/>
      <c r="D79" s="99">
        <v>350.0</v>
      </c>
      <c r="E79" s="31">
        <v>340.0</v>
      </c>
      <c r="F79" s="96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outlineLevel="2">
      <c r="A80" s="28"/>
      <c r="B80" s="2" t="s">
        <v>103</v>
      </c>
      <c r="C80" s="28" t="s">
        <v>104</v>
      </c>
      <c r="D80" s="99">
        <v>4000.0</v>
      </c>
      <c r="E80" s="31">
        <v>3830.31</v>
      </c>
      <c r="F80" s="96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outlineLevel="2">
      <c r="A81" s="28"/>
      <c r="B81" s="16" t="s">
        <v>105</v>
      </c>
      <c r="C81" s="28"/>
      <c r="D81" s="18">
        <v>40.0</v>
      </c>
      <c r="E81" s="25">
        <v>0.0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outlineLevel="2">
      <c r="A82" s="28"/>
      <c r="B82" s="16" t="s">
        <v>106</v>
      </c>
      <c r="C82" s="28"/>
      <c r="D82" s="19">
        <v>35.0</v>
      </c>
      <c r="E82" s="25">
        <v>31.63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outlineLevel="2">
      <c r="A83" s="28"/>
      <c r="B83" s="16" t="s">
        <v>107</v>
      </c>
      <c r="C83" s="28"/>
      <c r="D83" s="19">
        <v>200.0</v>
      </c>
      <c r="E83" s="25">
        <v>193.0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outlineLevel="2">
      <c r="A84" s="28"/>
      <c r="B84" s="16" t="s">
        <v>108</v>
      </c>
      <c r="C84" s="28"/>
      <c r="D84" s="19">
        <v>200.0</v>
      </c>
      <c r="E84" s="25">
        <v>164.97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outlineLevel="2">
      <c r="A85" s="28"/>
      <c r="B85" s="16" t="s">
        <v>109</v>
      </c>
      <c r="C85" s="28"/>
      <c r="D85" s="19">
        <v>103.0</v>
      </c>
      <c r="E85" s="25">
        <v>101.67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outlineLevel="2">
      <c r="A86" s="28"/>
      <c r="B86" s="16" t="s">
        <v>110</v>
      </c>
      <c r="C86" s="28"/>
      <c r="D86" s="19">
        <v>60.0</v>
      </c>
      <c r="E86" s="25">
        <v>59.97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outlineLevel="2">
      <c r="A87" s="34"/>
      <c r="B87" s="33" t="s">
        <v>111</v>
      </c>
      <c r="C87" s="34"/>
      <c r="D87" s="100">
        <v>30.0</v>
      </c>
      <c r="E87" s="25">
        <v>0.0</v>
      </c>
      <c r="F87" s="16" t="s">
        <v>112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outlineLevel="1">
      <c r="A88" s="36" t="s">
        <v>113</v>
      </c>
      <c r="B88" s="80" t="s">
        <v>114</v>
      </c>
      <c r="C88" s="38"/>
      <c r="D88" s="39">
        <v>0.0</v>
      </c>
      <c r="E88" s="25">
        <v>0.0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outlineLevel="2">
      <c r="A89" s="28"/>
      <c r="B89" s="16" t="s">
        <v>115</v>
      </c>
      <c r="C89" s="17"/>
      <c r="D89" s="18">
        <v>300.0</v>
      </c>
      <c r="E89" s="25">
        <v>257.6</v>
      </c>
      <c r="F89" s="16" t="s">
        <v>116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outlineLevel="2">
      <c r="A90" s="28"/>
      <c r="B90" s="2" t="s">
        <v>117</v>
      </c>
      <c r="C90" s="17" t="s">
        <v>118</v>
      </c>
      <c r="D90" s="18">
        <v>350.0</v>
      </c>
      <c r="E90" s="25">
        <v>403.97</v>
      </c>
      <c r="F90" s="16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outlineLevel="1">
      <c r="A91" s="36" t="s">
        <v>119</v>
      </c>
      <c r="B91" s="80" t="s">
        <v>120</v>
      </c>
      <c r="C91" s="38"/>
      <c r="D91" s="39">
        <v>0.0</v>
      </c>
      <c r="E91" s="25">
        <v>0.0</v>
      </c>
      <c r="F91" s="2"/>
      <c r="G91" s="2"/>
      <c r="H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outlineLevel="2">
      <c r="A92" s="28"/>
      <c r="B92" s="79" t="s">
        <v>121</v>
      </c>
      <c r="C92" s="28"/>
      <c r="D92" s="18">
        <v>10.0</v>
      </c>
      <c r="E92" s="25">
        <v>0.0</v>
      </c>
      <c r="F92" s="2"/>
      <c r="G92" s="2"/>
      <c r="H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outlineLevel="2">
      <c r="A93" s="28"/>
      <c r="B93" s="27" t="s">
        <v>122</v>
      </c>
      <c r="C93" s="28"/>
      <c r="D93" s="18">
        <v>200.0</v>
      </c>
      <c r="E93" s="25">
        <v>200.0</v>
      </c>
      <c r="F93" s="16"/>
      <c r="G93" s="2"/>
      <c r="H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outlineLevel="2">
      <c r="A94" s="28"/>
      <c r="B94" s="27" t="s">
        <v>123</v>
      </c>
      <c r="C94" s="28"/>
      <c r="D94" s="19">
        <v>30.0</v>
      </c>
      <c r="E94" s="25">
        <v>14.29</v>
      </c>
      <c r="F94" s="2"/>
      <c r="G94" s="2"/>
      <c r="H94" s="2"/>
      <c r="J94" s="16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outlineLevel="2">
      <c r="A95" s="34"/>
      <c r="B95" s="42" t="s">
        <v>124</v>
      </c>
      <c r="C95" s="34"/>
      <c r="D95" s="100">
        <v>400.0</v>
      </c>
      <c r="E95" s="25">
        <v>400.0</v>
      </c>
      <c r="F95" s="2"/>
      <c r="G95" s="2"/>
      <c r="H95" s="2"/>
      <c r="J95" s="16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outlineLevel="1">
      <c r="A96" s="36" t="s">
        <v>125</v>
      </c>
      <c r="B96" s="80" t="s">
        <v>126</v>
      </c>
      <c r="C96" s="38"/>
      <c r="D96" s="39">
        <v>40.0</v>
      </c>
      <c r="E96" s="25">
        <v>20.0</v>
      </c>
      <c r="F96" s="16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outlineLevel="2">
      <c r="A97" s="28"/>
      <c r="B97" s="16" t="s">
        <v>127</v>
      </c>
      <c r="C97" s="28"/>
      <c r="D97" s="83">
        <v>75.0</v>
      </c>
      <c r="E97" s="93">
        <v>75.0</v>
      </c>
      <c r="F97" s="101"/>
      <c r="G97" s="10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outlineLevel="2">
      <c r="A98" s="28"/>
      <c r="B98" s="16" t="s">
        <v>128</v>
      </c>
      <c r="C98" s="28"/>
      <c r="D98" s="83">
        <v>5.0</v>
      </c>
      <c r="E98" s="93">
        <v>4.24</v>
      </c>
      <c r="F98" s="101"/>
      <c r="G98" s="10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outlineLevel="2">
      <c r="A99" s="28"/>
      <c r="B99" s="2" t="s">
        <v>129</v>
      </c>
      <c r="C99" s="17" t="s">
        <v>130</v>
      </c>
      <c r="D99" s="83">
        <v>500.0</v>
      </c>
      <c r="E99" s="93">
        <v>654.8</v>
      </c>
      <c r="F99" s="101" t="s">
        <v>131</v>
      </c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outlineLevel="1">
      <c r="A100" s="103" t="s">
        <v>132</v>
      </c>
      <c r="B100" s="37" t="s">
        <v>133</v>
      </c>
      <c r="C100" s="41" t="str">
        <f>concatenate("$",TEXT('Instructor Pay Breakdown'!B3,"0.00"),"/hr")</f>
        <v>$40.00/hr</v>
      </c>
      <c r="D100" s="104">
        <f>'Instructor Pay Breakdown'!I3</f>
        <v>1320</v>
      </c>
      <c r="E100" s="25">
        <v>1380.0</v>
      </c>
      <c r="F100" s="16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outlineLevel="2">
      <c r="A101" s="28"/>
      <c r="B101" s="102" t="s">
        <v>134</v>
      </c>
      <c r="C101" s="17" t="str">
        <f>concatenate("$",TEXT('Instructor Pay Breakdown'!B4,"0.00"),"/hr")</f>
        <v>$40.00/hr</v>
      </c>
      <c r="D101" s="105">
        <f>'Instructor Pay Breakdown'!I4</f>
        <v>600</v>
      </c>
      <c r="E101" s="25">
        <v>0.0</v>
      </c>
      <c r="F101" s="2"/>
      <c r="Q101" s="101"/>
      <c r="R101" s="2"/>
      <c r="S101" s="2"/>
      <c r="T101" s="2"/>
      <c r="U101" s="2"/>
      <c r="V101" s="2"/>
      <c r="W101" s="2"/>
      <c r="X101" s="2"/>
      <c r="Y101" s="2"/>
      <c r="Z101" s="2"/>
    </row>
    <row r="102" outlineLevel="2">
      <c r="A102" s="28"/>
      <c r="B102" s="27" t="s">
        <v>135</v>
      </c>
      <c r="C102" s="17" t="str">
        <f>concatenate("$",TEXT('Instructor Pay Breakdown'!B5,"0.00"),"/hr")</f>
        <v>$40.00/hr</v>
      </c>
      <c r="D102" s="105">
        <f>'Instructor Pay Breakdown'!I5</f>
        <v>1320</v>
      </c>
      <c r="E102" s="25">
        <f>'Instructor Pay Breakdown'!B18+'Instructor Pay Breakdown'!C18</f>
        <v>340</v>
      </c>
      <c r="F102" s="16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outlineLevel="2">
      <c r="A103" s="28"/>
      <c r="B103" s="27" t="s">
        <v>136</v>
      </c>
      <c r="C103" s="17" t="str">
        <f>concatenate("$",TEXT('Instructor Pay Breakdown'!B6,"0.00"),"/hr")</f>
        <v>$40.00/hr</v>
      </c>
      <c r="D103" s="105">
        <f>'Instructor Pay Breakdown'!I6</f>
        <v>600</v>
      </c>
      <c r="E103" s="25">
        <f>'Instructor Pay Breakdown'!B16+'Instructor Pay Breakdown'!C16</f>
        <v>660</v>
      </c>
      <c r="F103" s="16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outlineLevel="2">
      <c r="A104" s="26"/>
      <c r="B104" s="16" t="s">
        <v>137</v>
      </c>
      <c r="C104" s="17" t="str">
        <f>concatenate("$",TEXT('Instructor Pay Breakdown'!B7,"0.00"),"/hr")</f>
        <v>$40.00/hr</v>
      </c>
      <c r="D104" s="105">
        <f>'Instructor Pay Breakdown'!I7</f>
        <v>1320</v>
      </c>
      <c r="E104" s="25">
        <f>'Instructor Pay Breakdown'!B19+'Instructor Pay Breakdown'!C19+'Instructor Pay Breakdown'!D19</f>
        <v>960</v>
      </c>
      <c r="F104" s="16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outlineLevel="2">
      <c r="A105" s="106"/>
      <c r="B105" s="107" t="s">
        <v>138</v>
      </c>
      <c r="C105" s="33" t="s">
        <v>139</v>
      </c>
      <c r="D105" s="108">
        <v>800.0</v>
      </c>
      <c r="E105" s="19">
        <v>800.0</v>
      </c>
      <c r="F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outlineLevel="1">
      <c r="A106" s="103" t="s">
        <v>140</v>
      </c>
      <c r="B106" s="37" t="s">
        <v>133</v>
      </c>
      <c r="C106" s="41" t="str">
        <f>concatenate("$",TEXT('Instructor Pay Breakdown'!B9,"0.00"),"/hr")</f>
        <v>$40.00/hr</v>
      </c>
      <c r="D106" s="109">
        <f>'Instructor Pay Breakdown'!I9</f>
        <v>1320</v>
      </c>
      <c r="E106" s="25">
        <v>1080.0</v>
      </c>
      <c r="F106" s="16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outlineLevel="2">
      <c r="A107" s="26"/>
      <c r="B107" s="102" t="s">
        <v>134</v>
      </c>
      <c r="C107" s="17" t="str">
        <f>concatenate("$",TEXT('Instructor Pay Breakdown'!B10,"0.00"),"/hr")</f>
        <v>$40.00/hr</v>
      </c>
      <c r="D107" s="31">
        <f>'Instructor Pay Breakdown'!I10</f>
        <v>600</v>
      </c>
      <c r="E107" s="25">
        <v>0.0</v>
      </c>
      <c r="F107" s="16"/>
      <c r="Q107" s="57"/>
      <c r="R107" s="2"/>
      <c r="S107" s="2"/>
      <c r="T107" s="2"/>
      <c r="U107" s="2"/>
      <c r="V107" s="2"/>
      <c r="W107" s="2"/>
      <c r="X107" s="2"/>
      <c r="Y107" s="2"/>
      <c r="Z107" s="2"/>
    </row>
    <row r="108" outlineLevel="2">
      <c r="A108" s="28"/>
      <c r="B108" s="27" t="s">
        <v>135</v>
      </c>
      <c r="C108" s="17" t="str">
        <f>concatenate("$",TEXT('Instructor Pay Breakdown'!B11,"0.00"),"/hr")</f>
        <v>$40.00/hr</v>
      </c>
      <c r="D108" s="31">
        <f>'Instructor Pay Breakdown'!I11</f>
        <v>1320</v>
      </c>
      <c r="E108" s="25">
        <v>1360.0</v>
      </c>
      <c r="F108" s="16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outlineLevel="2">
      <c r="A109" s="28"/>
      <c r="B109" s="102" t="s">
        <v>136</v>
      </c>
      <c r="C109" s="17" t="s">
        <v>141</v>
      </c>
      <c r="D109" s="31">
        <f>'Instructor Pay Breakdown'!I12</f>
        <v>600</v>
      </c>
      <c r="E109" s="25">
        <v>240.0</v>
      </c>
      <c r="F109" s="16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outlineLevel="2">
      <c r="A110" s="28"/>
      <c r="B110" s="102" t="s">
        <v>137</v>
      </c>
      <c r="C110" s="17" t="str">
        <f>concatenate("$",TEXT('Instructor Pay Breakdown'!B13,"0.00"),"/hr")</f>
        <v>$40.00/hr</v>
      </c>
      <c r="D110" s="31">
        <f>'Instructor Pay Breakdown'!I13</f>
        <v>1320</v>
      </c>
      <c r="E110" s="25">
        <v>840.0</v>
      </c>
      <c r="F110" s="16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outlineLevel="2">
      <c r="A111" s="28"/>
      <c r="B111" s="102" t="s">
        <v>142</v>
      </c>
      <c r="D111" s="110">
        <v>100.0</v>
      </c>
      <c r="E111" s="25">
        <v>100.0</v>
      </c>
      <c r="F111" s="16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outlineLevel="2">
      <c r="A112" s="34"/>
      <c r="B112" s="102" t="s">
        <v>143</v>
      </c>
      <c r="D112" s="110">
        <v>50.0</v>
      </c>
      <c r="E112" s="25">
        <v>47.9</v>
      </c>
      <c r="F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outlineLevel="1">
      <c r="A113" s="36" t="s">
        <v>144</v>
      </c>
      <c r="B113" s="40" t="s">
        <v>145</v>
      </c>
      <c r="C113" s="38"/>
      <c r="D113" s="109">
        <v>50.0</v>
      </c>
      <c r="E113" s="25">
        <v>152.55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outlineLevel="1">
      <c r="A114" s="26"/>
      <c r="B114" s="16" t="s">
        <v>146</v>
      </c>
      <c r="C114" s="28"/>
      <c r="D114" s="31">
        <v>300.0</v>
      </c>
      <c r="E114" s="25">
        <v>250.0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outlineLevel="1">
      <c r="A115" s="28"/>
      <c r="B115" s="27" t="s">
        <v>147</v>
      </c>
      <c r="C115" s="28"/>
      <c r="D115" s="25">
        <v>150.0</v>
      </c>
      <c r="E115" s="111">
        <v>81.92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outlineLevel="1">
      <c r="A116" s="28"/>
      <c r="B116" s="2" t="s">
        <v>148</v>
      </c>
      <c r="C116" s="28"/>
      <c r="D116" s="31">
        <v>0.0</v>
      </c>
      <c r="E116" s="25">
        <v>0.0</v>
      </c>
      <c r="F116" s="11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outlineLevel="1">
      <c r="A117" s="28"/>
      <c r="B117" s="79" t="s">
        <v>149</v>
      </c>
      <c r="C117" s="28"/>
      <c r="D117" s="31">
        <v>0.0</v>
      </c>
      <c r="E117" s="25">
        <v>0.0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outlineLevel="1">
      <c r="A118" s="28"/>
      <c r="B118" s="79" t="s">
        <v>150</v>
      </c>
      <c r="C118" s="28"/>
      <c r="D118" s="18">
        <v>0.0</v>
      </c>
      <c r="E118" s="25">
        <v>0.0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outlineLevel="1">
      <c r="A119" s="28"/>
      <c r="B119" s="79" t="s">
        <v>151</v>
      </c>
      <c r="C119" s="28"/>
      <c r="D119" s="19">
        <v>150.0</v>
      </c>
      <c r="E119" s="25">
        <v>0.0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113" t="s">
        <v>152</v>
      </c>
      <c r="B120" s="114"/>
      <c r="C120" s="115"/>
      <c r="D120" s="116">
        <f>SUM(D33:D119)</f>
        <v>42332.53</v>
      </c>
      <c r="E120" s="117">
        <f>sum(E31:E119)</f>
        <v>39940.08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118" t="s">
        <v>153</v>
      </c>
      <c r="B121" s="119"/>
      <c r="C121" s="120"/>
      <c r="D121" s="121">
        <f t="shared" ref="D121:E121" si="2">D28-D120</f>
        <v>32558.47</v>
      </c>
      <c r="E121" s="122">
        <f t="shared" si="2"/>
        <v>28170.64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123" t="s">
        <v>154</v>
      </c>
      <c r="B122" s="124"/>
      <c r="C122" s="124"/>
      <c r="D122" s="125">
        <v>10000.0</v>
      </c>
      <c r="E122" s="125">
        <v>10000.0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126" t="s">
        <v>155</v>
      </c>
      <c r="B123" s="127"/>
      <c r="C123" s="127"/>
      <c r="D123" s="122">
        <f t="shared" ref="D123:E123" si="3">D121-D122</f>
        <v>22558.47</v>
      </c>
      <c r="E123" s="122">
        <f t="shared" si="3"/>
        <v>18170.64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128"/>
      <c r="B125" s="2"/>
      <c r="C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E126" s="16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</sheetData>
  <conditionalFormatting sqref="E5:E26">
    <cfRule type="notContainsBlanks" dxfId="0" priority="1">
      <formula>LEN(TRIM(E5))&gt;0</formula>
    </cfRule>
  </conditionalFormatting>
  <conditionalFormatting sqref="E31:E119">
    <cfRule type="notContainsBlanks" dxfId="1" priority="2">
      <formula>LEN(TRIM(E31))&gt;0</formula>
    </cfRule>
  </conditionalFormatting>
  <hyperlinks>
    <hyperlink display="Instructors (Fall Term)" location="Instructor Pay Breakdown!A2" ref="A100"/>
    <hyperlink display="Instructors (Winter Term)" location="Instructor Pay Breakdown!A7" ref="A106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29" t="s">
        <v>156</v>
      </c>
      <c r="B1" s="130"/>
      <c r="C1" s="130"/>
      <c r="D1" s="130"/>
      <c r="E1" s="130"/>
      <c r="F1" s="130"/>
      <c r="G1" s="130"/>
      <c r="H1" s="130"/>
      <c r="I1" s="131"/>
    </row>
    <row r="2">
      <c r="A2" s="132" t="s">
        <v>157</v>
      </c>
      <c r="B2" s="132" t="s">
        <v>158</v>
      </c>
      <c r="C2" s="133" t="s">
        <v>159</v>
      </c>
      <c r="D2" s="133" t="s">
        <v>160</v>
      </c>
      <c r="E2" s="133" t="s">
        <v>161</v>
      </c>
      <c r="F2" s="133" t="s">
        <v>162</v>
      </c>
      <c r="G2" s="133" t="s">
        <v>163</v>
      </c>
      <c r="H2" s="133" t="s">
        <v>164</v>
      </c>
      <c r="I2" s="133" t="s">
        <v>165</v>
      </c>
    </row>
    <row r="3">
      <c r="A3" s="134" t="s">
        <v>166</v>
      </c>
      <c r="B3" s="135">
        <v>40.0</v>
      </c>
      <c r="C3" s="136">
        <v>11.0</v>
      </c>
      <c r="D3" s="137">
        <f t="shared" ref="D3:D7" si="1">3*B3*C3</f>
        <v>1320</v>
      </c>
      <c r="E3" s="136">
        <v>0.0</v>
      </c>
      <c r="F3" s="137">
        <f t="shared" ref="F3:F7" si="2">2*D3*E3</f>
        <v>0</v>
      </c>
      <c r="G3" s="136">
        <v>0.0</v>
      </c>
      <c r="H3" s="137">
        <f t="shared" ref="H3:H7" si="3">1*F3*G3</f>
        <v>0</v>
      </c>
      <c r="I3" s="138">
        <f t="shared" ref="I3:I7" si="4">D3+F3+H3</f>
        <v>1320</v>
      </c>
    </row>
    <row r="4">
      <c r="A4" s="134" t="s">
        <v>167</v>
      </c>
      <c r="B4" s="135">
        <v>40.0</v>
      </c>
      <c r="C4" s="136">
        <v>5.0</v>
      </c>
      <c r="D4" s="137">
        <f t="shared" si="1"/>
        <v>600</v>
      </c>
      <c r="E4" s="136">
        <v>0.0</v>
      </c>
      <c r="F4" s="137">
        <f t="shared" si="2"/>
        <v>0</v>
      </c>
      <c r="G4" s="136">
        <v>0.0</v>
      </c>
      <c r="H4" s="137">
        <f t="shared" si="3"/>
        <v>0</v>
      </c>
      <c r="I4" s="138">
        <f t="shared" si="4"/>
        <v>600</v>
      </c>
    </row>
    <row r="5">
      <c r="A5" s="134" t="s">
        <v>168</v>
      </c>
      <c r="B5" s="135">
        <v>40.0</v>
      </c>
      <c r="C5" s="136">
        <v>11.0</v>
      </c>
      <c r="D5" s="137">
        <f t="shared" si="1"/>
        <v>1320</v>
      </c>
      <c r="E5" s="136">
        <v>0.0</v>
      </c>
      <c r="F5" s="137">
        <f t="shared" si="2"/>
        <v>0</v>
      </c>
      <c r="G5" s="136">
        <v>0.0</v>
      </c>
      <c r="H5" s="137">
        <f t="shared" si="3"/>
        <v>0</v>
      </c>
      <c r="I5" s="138">
        <f t="shared" si="4"/>
        <v>1320</v>
      </c>
    </row>
    <row r="6">
      <c r="A6" s="134" t="s">
        <v>168</v>
      </c>
      <c r="B6" s="135">
        <v>40.0</v>
      </c>
      <c r="C6" s="136">
        <v>5.0</v>
      </c>
      <c r="D6" s="137">
        <f t="shared" si="1"/>
        <v>600</v>
      </c>
      <c r="E6" s="136">
        <v>0.0</v>
      </c>
      <c r="F6" s="137">
        <f t="shared" si="2"/>
        <v>0</v>
      </c>
      <c r="G6" s="136">
        <v>0.0</v>
      </c>
      <c r="H6" s="137">
        <f t="shared" si="3"/>
        <v>0</v>
      </c>
      <c r="I6" s="138">
        <f t="shared" si="4"/>
        <v>600</v>
      </c>
    </row>
    <row r="7">
      <c r="A7" s="139" t="s">
        <v>169</v>
      </c>
      <c r="B7" s="140">
        <v>40.0</v>
      </c>
      <c r="C7" s="141">
        <v>11.0</v>
      </c>
      <c r="D7" s="142">
        <f t="shared" si="1"/>
        <v>1320</v>
      </c>
      <c r="E7" s="141">
        <v>0.0</v>
      </c>
      <c r="F7" s="142">
        <f t="shared" si="2"/>
        <v>0</v>
      </c>
      <c r="G7" s="141">
        <v>0.0</v>
      </c>
      <c r="H7" s="142">
        <f t="shared" si="3"/>
        <v>0</v>
      </c>
      <c r="I7" s="143">
        <f t="shared" si="4"/>
        <v>1320</v>
      </c>
    </row>
    <row r="8">
      <c r="A8" s="132" t="s">
        <v>170</v>
      </c>
      <c r="B8" s="132" t="s">
        <v>158</v>
      </c>
      <c r="C8" s="133" t="s">
        <v>159</v>
      </c>
      <c r="D8" s="133" t="s">
        <v>160</v>
      </c>
      <c r="E8" s="133" t="s">
        <v>161</v>
      </c>
      <c r="F8" s="133" t="s">
        <v>162</v>
      </c>
      <c r="G8" s="133" t="s">
        <v>163</v>
      </c>
      <c r="H8" s="133" t="s">
        <v>164</v>
      </c>
      <c r="I8" s="133" t="s">
        <v>165</v>
      </c>
    </row>
    <row r="9">
      <c r="A9" s="134" t="s">
        <v>166</v>
      </c>
      <c r="B9" s="135">
        <v>40.0</v>
      </c>
      <c r="C9" s="136">
        <v>11.0</v>
      </c>
      <c r="D9" s="137">
        <f t="shared" ref="D9:D13" si="5">3*B9*C9</f>
        <v>1320</v>
      </c>
      <c r="E9" s="136">
        <v>0.0</v>
      </c>
      <c r="F9" s="137">
        <f t="shared" ref="F9:F13" si="6">2*D9*E9</f>
        <v>0</v>
      </c>
      <c r="G9" s="136">
        <v>0.0</v>
      </c>
      <c r="H9" s="137">
        <f t="shared" ref="H9:H13" si="7">1*F9*G9</f>
        <v>0</v>
      </c>
      <c r="I9" s="138">
        <f t="shared" ref="I9:I13" si="8">D9+F9+H9</f>
        <v>1320</v>
      </c>
    </row>
    <row r="10">
      <c r="A10" s="134" t="s">
        <v>167</v>
      </c>
      <c r="B10" s="135">
        <v>40.0</v>
      </c>
      <c r="C10" s="136">
        <v>5.0</v>
      </c>
      <c r="D10" s="137">
        <f t="shared" si="5"/>
        <v>600</v>
      </c>
      <c r="E10" s="136">
        <v>0.0</v>
      </c>
      <c r="F10" s="137">
        <f t="shared" si="6"/>
        <v>0</v>
      </c>
      <c r="G10" s="136">
        <v>0.0</v>
      </c>
      <c r="H10" s="137">
        <f t="shared" si="7"/>
        <v>0</v>
      </c>
      <c r="I10" s="138">
        <f t="shared" si="8"/>
        <v>600</v>
      </c>
    </row>
    <row r="11">
      <c r="A11" s="134" t="s">
        <v>168</v>
      </c>
      <c r="B11" s="135">
        <v>40.0</v>
      </c>
      <c r="C11" s="136">
        <v>11.0</v>
      </c>
      <c r="D11" s="137">
        <f t="shared" si="5"/>
        <v>1320</v>
      </c>
      <c r="E11" s="136">
        <v>0.0</v>
      </c>
      <c r="F11" s="137">
        <f t="shared" si="6"/>
        <v>0</v>
      </c>
      <c r="G11" s="136">
        <v>0.0</v>
      </c>
      <c r="H11" s="137">
        <f t="shared" si="7"/>
        <v>0</v>
      </c>
      <c r="I11" s="138">
        <f t="shared" si="8"/>
        <v>1320</v>
      </c>
    </row>
    <row r="12">
      <c r="A12" s="134" t="s">
        <v>168</v>
      </c>
      <c r="B12" s="135">
        <v>40.0</v>
      </c>
      <c r="C12" s="136">
        <v>5.0</v>
      </c>
      <c r="D12" s="137">
        <f t="shared" si="5"/>
        <v>600</v>
      </c>
      <c r="E12" s="136">
        <v>0.0</v>
      </c>
      <c r="F12" s="137">
        <f t="shared" si="6"/>
        <v>0</v>
      </c>
      <c r="G12" s="136">
        <v>0.0</v>
      </c>
      <c r="H12" s="137">
        <f t="shared" si="7"/>
        <v>0</v>
      </c>
      <c r="I12" s="138">
        <f t="shared" si="8"/>
        <v>600</v>
      </c>
    </row>
    <row r="13">
      <c r="A13" s="134" t="s">
        <v>169</v>
      </c>
      <c r="B13" s="135">
        <v>40.0</v>
      </c>
      <c r="C13" s="136">
        <v>11.0</v>
      </c>
      <c r="D13" s="137">
        <f t="shared" si="5"/>
        <v>1320</v>
      </c>
      <c r="E13" s="136">
        <v>0.0</v>
      </c>
      <c r="F13" s="137">
        <f t="shared" si="6"/>
        <v>0</v>
      </c>
      <c r="G13" s="136">
        <v>0.0</v>
      </c>
      <c r="H13" s="137">
        <f t="shared" si="7"/>
        <v>0</v>
      </c>
      <c r="I13" s="138">
        <f t="shared" si="8"/>
        <v>1320</v>
      </c>
    </row>
    <row r="15">
      <c r="B15" s="144">
        <v>43732.0</v>
      </c>
      <c r="C15" s="144">
        <v>43766.0</v>
      </c>
      <c r="D15" s="102" t="s">
        <v>171</v>
      </c>
      <c r="E15" s="102" t="s">
        <v>172</v>
      </c>
      <c r="F15" s="102" t="s">
        <v>173</v>
      </c>
      <c r="G15" s="102" t="s">
        <v>174</v>
      </c>
    </row>
    <row r="16">
      <c r="A16" s="102" t="s">
        <v>175</v>
      </c>
      <c r="B16" s="145">
        <v>420.0</v>
      </c>
      <c r="C16" s="145">
        <v>240.0</v>
      </c>
      <c r="D16" s="102">
        <v>0.0</v>
      </c>
      <c r="E16" s="145">
        <v>480.0</v>
      </c>
      <c r="F16" s="102">
        <v>480.0</v>
      </c>
      <c r="G16" s="102">
        <v>360.0</v>
      </c>
    </row>
    <row r="17">
      <c r="A17" s="102" t="s">
        <v>176</v>
      </c>
      <c r="B17" s="145">
        <v>540.0</v>
      </c>
      <c r="C17" s="145">
        <v>480.0</v>
      </c>
      <c r="D17" s="145">
        <v>360.0</v>
      </c>
      <c r="E17" s="145">
        <v>480.0</v>
      </c>
      <c r="G17" s="102">
        <v>120.0</v>
      </c>
    </row>
    <row r="18">
      <c r="A18" s="102" t="s">
        <v>177</v>
      </c>
      <c r="B18" s="145">
        <v>120.0</v>
      </c>
      <c r="C18" s="145">
        <v>220.0</v>
      </c>
      <c r="D18" s="145">
        <v>140.0</v>
      </c>
      <c r="E18" s="145">
        <v>240.0</v>
      </c>
      <c r="F18" s="102">
        <v>0.0</v>
      </c>
      <c r="G18" s="102">
        <v>0.0</v>
      </c>
    </row>
    <row r="19">
      <c r="A19" s="102" t="s">
        <v>178</v>
      </c>
      <c r="B19" s="145">
        <v>240.0</v>
      </c>
      <c r="C19" s="145">
        <v>360.0</v>
      </c>
      <c r="D19" s="145">
        <v>360.0</v>
      </c>
      <c r="E19" s="145">
        <v>480.0</v>
      </c>
      <c r="F19" s="102">
        <v>120.0</v>
      </c>
      <c r="G19" s="102">
        <v>280.0</v>
      </c>
      <c r="J19" s="146">
        <f>E16+F16+G16</f>
        <v>1320</v>
      </c>
    </row>
    <row r="20">
      <c r="A20" s="102" t="s">
        <v>179</v>
      </c>
      <c r="B20" s="145">
        <v>800.0</v>
      </c>
      <c r="C20" s="145">
        <v>100.0</v>
      </c>
    </row>
  </sheetData>
  <mergeCells count="1">
    <mergeCell ref="A1:I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6" t="s">
        <v>180</v>
      </c>
      <c r="B1" s="16" t="s">
        <v>181</v>
      </c>
      <c r="C1" s="102" t="s">
        <v>182</v>
      </c>
      <c r="D1" s="102" t="s">
        <v>183</v>
      </c>
      <c r="E1" s="16" t="s">
        <v>184</v>
      </c>
    </row>
    <row r="2">
      <c r="A2" s="16">
        <v>30.0</v>
      </c>
      <c r="B2" s="16">
        <v>0.0</v>
      </c>
      <c r="C2" s="25">
        <v>2000.0</v>
      </c>
      <c r="D2" s="25">
        <v>721.25</v>
      </c>
    </row>
    <row r="3">
      <c r="A3" s="2"/>
      <c r="B3" s="2"/>
      <c r="C3" s="25">
        <v>1500.0</v>
      </c>
      <c r="D3" s="102">
        <v>0.0</v>
      </c>
    </row>
    <row r="4">
      <c r="A4" s="2"/>
      <c r="B4" s="2"/>
      <c r="C4" s="25">
        <v>1700.0</v>
      </c>
      <c r="D4" s="25">
        <v>636.5</v>
      </c>
    </row>
    <row r="5">
      <c r="A5" s="2"/>
      <c r="B5" s="2"/>
      <c r="C5" s="19">
        <v>1900.0</v>
      </c>
      <c r="D5" s="25">
        <v>467.0</v>
      </c>
    </row>
    <row r="6">
      <c r="A6" s="2"/>
      <c r="B6" s="2"/>
      <c r="C6" s="25">
        <v>1750.0</v>
      </c>
      <c r="D6" s="55">
        <v>467.0</v>
      </c>
    </row>
    <row r="7">
      <c r="A7" s="2"/>
      <c r="B7" s="2"/>
      <c r="C7" s="25">
        <v>2200.0</v>
      </c>
      <c r="D7" s="55">
        <v>580.0</v>
      </c>
    </row>
    <row r="8">
      <c r="A8" s="2"/>
      <c r="B8" s="2"/>
      <c r="C8" s="147">
        <f t="shared" ref="C8:D8" si="1">sum(C2:C7)</f>
        <v>11050</v>
      </c>
      <c r="D8" s="147">
        <f t="shared" si="1"/>
        <v>2871.75</v>
      </c>
      <c r="E8" s="147">
        <f>C8-D8</f>
        <v>8178.25</v>
      </c>
    </row>
    <row r="9">
      <c r="B9" s="148" t="s">
        <v>185</v>
      </c>
      <c r="C9" s="147">
        <f>C8/6</f>
        <v>1841.666667</v>
      </c>
      <c r="D9" s="2"/>
      <c r="E9" s="2"/>
    </row>
    <row r="10">
      <c r="A10" s="16" t="s">
        <v>180</v>
      </c>
      <c r="B10" s="16" t="s">
        <v>181</v>
      </c>
      <c r="C10" s="102" t="s">
        <v>182</v>
      </c>
      <c r="D10" s="102" t="s">
        <v>183</v>
      </c>
      <c r="E10" s="16" t="s">
        <v>184</v>
      </c>
    </row>
    <row r="11">
      <c r="A11" s="16">
        <v>50.0</v>
      </c>
      <c r="B11" s="16">
        <v>75.0</v>
      </c>
      <c r="C11" s="25">
        <f t="shared" ref="C11:C16" si="2">($A$11/$A$2-0.1)*C2</f>
        <v>3133.333333</v>
      </c>
      <c r="D11" s="25">
        <f t="shared" ref="D11:D16" si="3">D2*2</f>
        <v>1442.5</v>
      </c>
    </row>
    <row r="12">
      <c r="A12" s="2"/>
      <c r="B12" s="2"/>
      <c r="C12" s="25">
        <f t="shared" si="2"/>
        <v>2350</v>
      </c>
      <c r="D12" s="25">
        <f t="shared" si="3"/>
        <v>0</v>
      </c>
    </row>
    <row r="13">
      <c r="A13" s="2"/>
      <c r="B13" s="2"/>
      <c r="C13" s="25">
        <f t="shared" si="2"/>
        <v>2663.333333</v>
      </c>
      <c r="D13" s="25">
        <f t="shared" si="3"/>
        <v>1273</v>
      </c>
    </row>
    <row r="14">
      <c r="A14" s="2"/>
      <c r="B14" s="2"/>
      <c r="C14" s="25">
        <f t="shared" si="2"/>
        <v>2976.666667</v>
      </c>
      <c r="D14" s="25">
        <f t="shared" si="3"/>
        <v>934</v>
      </c>
    </row>
    <row r="15">
      <c r="A15" s="2"/>
      <c r="B15" s="2"/>
      <c r="C15" s="25">
        <f t="shared" si="2"/>
        <v>2741.666667</v>
      </c>
      <c r="D15" s="25">
        <f t="shared" si="3"/>
        <v>934</v>
      </c>
    </row>
    <row r="16">
      <c r="A16" s="2"/>
      <c r="B16" s="2"/>
      <c r="C16" s="25">
        <f t="shared" si="2"/>
        <v>3446.666667</v>
      </c>
      <c r="D16" s="25">
        <f t="shared" si="3"/>
        <v>1160</v>
      </c>
    </row>
    <row r="17">
      <c r="A17" s="2"/>
      <c r="B17" s="2"/>
      <c r="C17" s="147">
        <f t="shared" ref="C17:D17" si="4">sum(C11:C16)</f>
        <v>17311.66667</v>
      </c>
      <c r="D17" s="147">
        <f t="shared" si="4"/>
        <v>5743.5</v>
      </c>
      <c r="E17" s="147">
        <f>C17-D17-A11*B11</f>
        <v>7818.166667</v>
      </c>
    </row>
    <row r="18">
      <c r="A18" s="2"/>
      <c r="B18" s="101" t="s">
        <v>185</v>
      </c>
      <c r="C18" s="147">
        <f>C17/6</f>
        <v>2885.277778</v>
      </c>
      <c r="D18" s="2"/>
      <c r="E18" s="2"/>
    </row>
    <row r="19">
      <c r="A19" s="16" t="s">
        <v>180</v>
      </c>
      <c r="B19" s="16" t="s">
        <v>181</v>
      </c>
      <c r="C19" s="102" t="s">
        <v>182</v>
      </c>
      <c r="D19" s="102" t="s">
        <v>183</v>
      </c>
      <c r="E19" s="16" t="s">
        <v>184</v>
      </c>
    </row>
    <row r="20">
      <c r="A20" s="16">
        <v>80.0</v>
      </c>
      <c r="B20" s="16">
        <v>125.0</v>
      </c>
      <c r="C20" s="149">
        <f t="shared" ref="C20:C25" si="5">($A$20/$A$2-0.5)*C2</f>
        <v>4333.333333</v>
      </c>
      <c r="D20" s="25">
        <f>D11+400</f>
        <v>1842.5</v>
      </c>
    </row>
    <row r="21">
      <c r="A21" s="2"/>
      <c r="B21" s="2"/>
      <c r="C21" s="149">
        <f t="shared" si="5"/>
        <v>3250</v>
      </c>
      <c r="D21" s="25">
        <v>0.0</v>
      </c>
    </row>
    <row r="22">
      <c r="A22" s="2"/>
      <c r="B22" s="2"/>
      <c r="C22" s="149">
        <f t="shared" si="5"/>
        <v>3683.333333</v>
      </c>
      <c r="D22" s="25">
        <f t="shared" ref="D22:D25" si="6">D13+400</f>
        <v>1673</v>
      </c>
    </row>
    <row r="23">
      <c r="A23" s="2"/>
      <c r="B23" s="2"/>
      <c r="C23" s="149">
        <f t="shared" si="5"/>
        <v>4116.666667</v>
      </c>
      <c r="D23" s="25">
        <f t="shared" si="6"/>
        <v>1334</v>
      </c>
    </row>
    <row r="24">
      <c r="A24" s="2"/>
      <c r="B24" s="2"/>
      <c r="C24" s="149">
        <f t="shared" si="5"/>
        <v>3791.666667</v>
      </c>
      <c r="D24" s="25">
        <f t="shared" si="6"/>
        <v>1334</v>
      </c>
    </row>
    <row r="25">
      <c r="A25" s="2"/>
      <c r="B25" s="2"/>
      <c r="C25" s="149">
        <f t="shared" si="5"/>
        <v>4766.666667</v>
      </c>
      <c r="D25" s="25">
        <f t="shared" si="6"/>
        <v>1560</v>
      </c>
    </row>
    <row r="26">
      <c r="A26" s="2"/>
      <c r="B26" s="2"/>
      <c r="C26" s="147">
        <f t="shared" ref="C26:D26" si="7">sum(C20:C25)</f>
        <v>23941.66667</v>
      </c>
      <c r="D26" s="147">
        <f t="shared" si="7"/>
        <v>7743.5</v>
      </c>
      <c r="E26" s="147">
        <f>C26-D26-A20*B20</f>
        <v>6198.166667</v>
      </c>
    </row>
    <row r="27">
      <c r="A27" s="2"/>
      <c r="B27" s="101" t="s">
        <v>185</v>
      </c>
      <c r="C27" s="147">
        <f>C26/6</f>
        <v>3990.277778</v>
      </c>
      <c r="D27" s="2"/>
      <c r="E27" s="2"/>
    </row>
    <row r="28">
      <c r="A28" s="16" t="s">
        <v>180</v>
      </c>
      <c r="B28" s="16" t="s">
        <v>181</v>
      </c>
      <c r="C28" s="102" t="s">
        <v>182</v>
      </c>
      <c r="D28" s="102" t="s">
        <v>183</v>
      </c>
      <c r="E28" s="16" t="s">
        <v>184</v>
      </c>
    </row>
    <row r="29">
      <c r="A29" s="16">
        <v>80.0</v>
      </c>
      <c r="B29" s="16">
        <v>125.0</v>
      </c>
      <c r="C29" s="25">
        <v>2000.0</v>
      </c>
      <c r="D29" s="25">
        <v>721.25</v>
      </c>
    </row>
    <row r="30">
      <c r="A30" s="2"/>
      <c r="B30" s="2"/>
      <c r="C30" s="25">
        <v>1500.0</v>
      </c>
      <c r="D30" s="102">
        <v>0.0</v>
      </c>
    </row>
    <row r="31">
      <c r="A31" s="2"/>
      <c r="B31" s="2"/>
      <c r="C31" s="25">
        <v>1700.0</v>
      </c>
      <c r="D31" s="25">
        <v>636.5</v>
      </c>
    </row>
    <row r="32">
      <c r="A32" s="2"/>
      <c r="B32" s="2"/>
      <c r="C32" s="19">
        <v>1900.0</v>
      </c>
      <c r="D32" s="25">
        <v>467.0</v>
      </c>
    </row>
    <row r="33">
      <c r="A33" s="2"/>
      <c r="B33" s="2"/>
      <c r="C33" s="25">
        <v>1750.0</v>
      </c>
      <c r="D33" s="55">
        <v>467.0</v>
      </c>
    </row>
    <row r="34">
      <c r="A34" s="2"/>
      <c r="B34" s="2"/>
      <c r="C34" s="25">
        <v>2200.0</v>
      </c>
      <c r="D34" s="55">
        <v>580.0</v>
      </c>
    </row>
    <row r="35">
      <c r="A35" s="2"/>
      <c r="C35" s="25">
        <v>2000.0</v>
      </c>
      <c r="D35" s="25">
        <v>721.25</v>
      </c>
    </row>
    <row r="36">
      <c r="A36" s="2"/>
      <c r="C36" s="25">
        <v>1500.0</v>
      </c>
      <c r="D36" s="102">
        <v>0.0</v>
      </c>
    </row>
    <row r="37">
      <c r="A37" s="2"/>
      <c r="B37" s="2"/>
      <c r="C37" s="25">
        <v>1700.0</v>
      </c>
      <c r="D37" s="25">
        <v>636.5</v>
      </c>
      <c r="E37" s="2"/>
    </row>
    <row r="38">
      <c r="A38" s="2"/>
      <c r="B38" s="2"/>
      <c r="C38" s="19">
        <v>1900.0</v>
      </c>
      <c r="D38" s="25">
        <v>467.0</v>
      </c>
      <c r="E38" s="2"/>
    </row>
    <row r="39">
      <c r="A39" s="2"/>
      <c r="B39" s="2"/>
      <c r="C39" s="25">
        <v>1750.0</v>
      </c>
      <c r="D39" s="55">
        <v>467.0</v>
      </c>
      <c r="E39" s="2"/>
    </row>
    <row r="40">
      <c r="A40" s="2"/>
      <c r="B40" s="2"/>
      <c r="C40" s="25">
        <v>2200.0</v>
      </c>
      <c r="D40" s="55">
        <v>580.0</v>
      </c>
      <c r="E40" s="2"/>
    </row>
    <row r="41">
      <c r="A41" s="2"/>
      <c r="B41" s="2"/>
      <c r="C41" s="147">
        <f t="shared" ref="C41:D41" si="8">sum(C29:C40)</f>
        <v>22100</v>
      </c>
      <c r="D41" s="147">
        <f t="shared" si="8"/>
        <v>5743.5</v>
      </c>
      <c r="E41" s="147">
        <f>C41-D41-A29*B29</f>
        <v>6356.5</v>
      </c>
    </row>
    <row r="42">
      <c r="A42" s="2"/>
      <c r="B42" s="101" t="s">
        <v>185</v>
      </c>
      <c r="C42" s="147">
        <f>C41/6</f>
        <v>3683.333333</v>
      </c>
      <c r="D42" s="2"/>
      <c r="E42" s="2"/>
    </row>
  </sheetData>
  <conditionalFormatting sqref="C2:C7 C11:C16 C20:C25 C29:C40">
    <cfRule type="notContainsBlanks" dxfId="0" priority="1">
      <formula>LEN(TRIM(C2))&gt;0</formula>
    </cfRule>
  </conditionalFormatting>
  <conditionalFormatting sqref="D2 D4:D7 D11:D16 D20:D25 D29:D35 D37:D40">
    <cfRule type="notContainsBlanks" dxfId="1" priority="2">
      <formula>LEN(TRIM(D2))&gt;0</formula>
    </cfRule>
  </conditionalFormatting>
  <drawing r:id="rId1"/>
</worksheet>
</file>