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BUDGET" sheetId="1" r:id="rId3"/>
    <sheet state="visible" name="(Budget 1) - Online Fall, No SC" sheetId="2" r:id="rId4"/>
    <sheet state="visible" name="(Budget 2) -  Online Fall, with" sheetId="3" r:id="rId5"/>
    <sheet state="visible" name="(Budget 4) - Online FallWinter," sheetId="4" r:id="rId6"/>
    <sheet state="visible" name="(Budget 5) - In-person Fall, No" sheetId="5" r:id="rId7"/>
    <sheet state="visible" name="Instructor Pay Breakdown" sheetId="6" r:id="rId8"/>
    <sheet state="visible" name="Hypothetical Membership Stipend" sheetId="7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7">
      <text>
        <t xml:space="preserve">74.75 + 77.56 + 67.03 + 67.03</t>
      </text>
    </comment>
    <comment authorId="0" ref="F5">
      <text>
        <t xml:space="preserve">43?
	-Nicole Wu</t>
      </text>
    </comment>
  </commentList>
</comments>
</file>

<file path=xl/sharedStrings.xml><?xml version="1.0" encoding="utf-8"?>
<sst xmlns="http://schemas.openxmlformats.org/spreadsheetml/2006/main" count="737" uniqueCount="197">
  <si>
    <t>McMaster Marching Band</t>
  </si>
  <si>
    <t>Projected Budget 2020–2021</t>
  </si>
  <si>
    <t>Carryover</t>
  </si>
  <si>
    <t>Earnings</t>
  </si>
  <si>
    <t>Notes</t>
  </si>
  <si>
    <t>Rates + Breakdown</t>
  </si>
  <si>
    <t>Planned</t>
  </si>
  <si>
    <t>Actual</t>
  </si>
  <si>
    <t>Membership</t>
  </si>
  <si>
    <t>Membership Deposits (80 members)</t>
  </si>
  <si>
    <t>$40/person</t>
  </si>
  <si>
    <t>Instrument rentals</t>
  </si>
  <si>
    <t>$60/person</t>
  </si>
  <si>
    <t>Santa Claus Parades</t>
  </si>
  <si>
    <t>No in-person things first semester mean no parades first semester</t>
  </si>
  <si>
    <t>St. Patricks Day Parades</t>
  </si>
  <si>
    <t>Events</t>
  </si>
  <si>
    <t>2019-20 covid bus cancellation reimbursements</t>
  </si>
  <si>
    <t>Donations</t>
  </si>
  <si>
    <t>Alumni</t>
  </si>
  <si>
    <t>Faculty Fest</t>
  </si>
  <si>
    <t>Sponsorship (Goal: 1000)</t>
  </si>
  <si>
    <t>Merchandise</t>
  </si>
  <si>
    <t>MSU Referendum Funding</t>
  </si>
  <si>
    <t>$1.01/student</t>
  </si>
  <si>
    <t>Enrolment estimate: 22,000 MSU students</t>
  </si>
  <si>
    <t>Total Earnings</t>
  </si>
  <si>
    <t>Total Earnings + Carryover</t>
  </si>
  <si>
    <t xml:space="preserve">Expenses </t>
  </si>
  <si>
    <t>Deposit Refunds (80 members)</t>
  </si>
  <si>
    <t>$40/member</t>
  </si>
  <si>
    <t>$60/member</t>
  </si>
  <si>
    <t>Santa Clause Parades</t>
  </si>
  <si>
    <t xml:space="preserve">St. Patrick's Day Parades </t>
  </si>
  <si>
    <t>Space Rentals</t>
  </si>
  <si>
    <t>United Church</t>
  </si>
  <si>
    <t>Promotions</t>
  </si>
  <si>
    <t>General Promo</t>
  </si>
  <si>
    <t>logo design</t>
  </si>
  <si>
    <t>Clubsfest</t>
  </si>
  <si>
    <t>online clubsfest, therefore no cost</t>
  </si>
  <si>
    <t>Online Resources</t>
  </si>
  <si>
    <t>Website</t>
  </si>
  <si>
    <t>Weebly</t>
  </si>
  <si>
    <t>expires April 1, 2021, Mike to pay &amp; reimburse him</t>
  </si>
  <si>
    <t xml:space="preserve">Email Domain </t>
  </si>
  <si>
    <t>GoDaddy</t>
  </si>
  <si>
    <t>paid for through 2024 - renew before Jan. 28 2025</t>
  </si>
  <si>
    <t>Google Drive Storage</t>
  </si>
  <si>
    <t>admin acc only/year</t>
  </si>
  <si>
    <t>renew/review jan 2022 (auto renew feb 14, 2022)</t>
  </si>
  <si>
    <t>Insurance</t>
  </si>
  <si>
    <t>check with ops director to renew in April 2022</t>
  </si>
  <si>
    <t>Fundraising Expenses</t>
  </si>
  <si>
    <t>Coffee House</t>
  </si>
  <si>
    <t>Equipment</t>
  </si>
  <si>
    <t>Lyres</t>
  </si>
  <si>
    <t>Folios</t>
  </si>
  <si>
    <t>Ear Plugs</t>
  </si>
  <si>
    <t>If need to restock</t>
  </si>
  <si>
    <t>Mace(s)</t>
  </si>
  <si>
    <t>Drum Stands</t>
  </si>
  <si>
    <t>** didn't end up getting</t>
  </si>
  <si>
    <t>Mallets/Drum Sticks</t>
  </si>
  <si>
    <t>Practice Drum Pads</t>
  </si>
  <si>
    <t>Drum Heads</t>
  </si>
  <si>
    <t xml:space="preserve">Drum Tape </t>
  </si>
  <si>
    <t xml:space="preserve">Instrument Purchases </t>
  </si>
  <si>
    <t>no purchases made</t>
  </si>
  <si>
    <t>Reeds, Mouthpieces, etc</t>
  </si>
  <si>
    <t>Spirit Wear - First Year's Subsidization</t>
  </si>
  <si>
    <t>Dinkles</t>
  </si>
  <si>
    <t>Uniforms</t>
  </si>
  <si>
    <t>$185.9/uniform</t>
  </si>
  <si>
    <t>No new uniforms this year</t>
  </si>
  <si>
    <t>Banner Pole</t>
  </si>
  <si>
    <t>Printer Paper and Toner</t>
  </si>
  <si>
    <t>Garment Bags</t>
  </si>
  <si>
    <t>No new garment bags this year</t>
  </si>
  <si>
    <t>Paper Cutter</t>
  </si>
  <si>
    <t>Leadership Team Jackets</t>
  </si>
  <si>
    <t>Podium</t>
  </si>
  <si>
    <t>Music</t>
  </si>
  <si>
    <t>Scores</t>
  </si>
  <si>
    <t>Arrangements</t>
  </si>
  <si>
    <t>$75/each</t>
  </si>
  <si>
    <t xml:space="preserve">Mailing </t>
  </si>
  <si>
    <t>Envelopes</t>
  </si>
  <si>
    <t xml:space="preserve">Stamps </t>
  </si>
  <si>
    <t>Shipping</t>
  </si>
  <si>
    <t>Express Mailing</t>
  </si>
  <si>
    <t>Cheques</t>
  </si>
  <si>
    <t>fees waived</t>
  </si>
  <si>
    <t>Maintenance</t>
  </si>
  <si>
    <t xml:space="preserve">Cleaning Supplies </t>
  </si>
  <si>
    <t>Safety pins/tape</t>
  </si>
  <si>
    <t>Instrument Repairs</t>
  </si>
  <si>
    <t>Last year: $654.80, expect surplus</t>
  </si>
  <si>
    <t>Instructors (Fall Term)</t>
  </si>
  <si>
    <t>Woodwind Instructor</t>
  </si>
  <si>
    <t>2hr masterclass +1hr prep/month</t>
  </si>
  <si>
    <t>Brass Instructor</t>
  </si>
  <si>
    <t>$40.00/hr</t>
  </si>
  <si>
    <t>Music and Education Director</t>
  </si>
  <si>
    <t>$600 + $40.00/hr addtnl</t>
  </si>
  <si>
    <t>Managerial duties (summer+fall) + 3hr masterclass/mo</t>
  </si>
  <si>
    <t>Drumline Instructor</t>
  </si>
  <si>
    <t>Colourguard Instructor</t>
  </si>
  <si>
    <t>Clinicians</t>
  </si>
  <si>
    <t>$100.00/rhsl</t>
  </si>
  <si>
    <t>Instructors (Winter Term)</t>
  </si>
  <si>
    <t>Managerial duties (winter+spring) +3hr masterclass/mo</t>
  </si>
  <si>
    <t>Socials</t>
  </si>
  <si>
    <t>Term 1 Socials</t>
  </si>
  <si>
    <t>61.98+41.48</t>
  </si>
  <si>
    <t>Welcome social and any other term 1 socials, not including winter social</t>
  </si>
  <si>
    <t>Winter Social</t>
  </si>
  <si>
    <t>Sectional Socials</t>
  </si>
  <si>
    <t>Term 2 Socials</t>
  </si>
  <si>
    <t>Any term 2 socials, including year-end social</t>
  </si>
  <si>
    <t>Alumni Merch Reimbursement</t>
  </si>
  <si>
    <t>1 item per graduate</t>
  </si>
  <si>
    <t>Any aulumni who graduated in 2020 or 2021 may claim one item of merch to be reimbursed for, before April 30, 2021</t>
  </si>
  <si>
    <t>Total Expenses</t>
  </si>
  <si>
    <t>Total Surplus/Deficit</t>
  </si>
  <si>
    <t>Safety Buffer</t>
  </si>
  <si>
    <t>Available Surplus/Deficit</t>
  </si>
  <si>
    <t xml:space="preserve"> </t>
  </si>
  <si>
    <t xml:space="preserve">Toronto </t>
  </si>
  <si>
    <t>Miscellaneous events</t>
  </si>
  <si>
    <t>Collaboration Concert</t>
  </si>
  <si>
    <t>Includes additional clubs special project funding</t>
  </si>
  <si>
    <t>Toronto</t>
  </si>
  <si>
    <t>Miscellaenous events</t>
  </si>
  <si>
    <t>Add costs</t>
  </si>
  <si>
    <t>Space</t>
  </si>
  <si>
    <t>Charity donation</t>
  </si>
  <si>
    <t>Winter term only</t>
  </si>
  <si>
    <t>Division thereof TBD</t>
  </si>
  <si>
    <t>100 per clubsfest, approximate - increased due to non-club status; online fall clubsfest</t>
  </si>
  <si>
    <t>review in Jan 2021</t>
  </si>
  <si>
    <t>Email Domain</t>
  </si>
  <si>
    <t>this will be lower, if not zero</t>
  </si>
  <si>
    <t>Hornline Instructor</t>
  </si>
  <si>
    <t>Managerial duties only</t>
  </si>
  <si>
    <t>Drumline Instructors</t>
  </si>
  <si>
    <t>Estimated opt-out rate of 33.5%</t>
  </si>
  <si>
    <t>100 per clubsfest, approximate - increased due to non-club status; online fall clubfest</t>
  </si>
  <si>
    <t>Managerial duties only, (summer+fall pay)</t>
  </si>
  <si>
    <t>Managerial duties only, (winter+spring pay)</t>
  </si>
  <si>
    <t>Kitchener</t>
  </si>
  <si>
    <t>Actual parades TBD</t>
  </si>
  <si>
    <t>Hamilton</t>
  </si>
  <si>
    <t>Pickering</t>
  </si>
  <si>
    <t>Brantford</t>
  </si>
  <si>
    <t>Weston</t>
  </si>
  <si>
    <t>Buffalo</t>
  </si>
  <si>
    <t>Niagara Grape and Wine</t>
  </si>
  <si>
    <t>Raptors</t>
  </si>
  <si>
    <t>Sponsorship (Goal: 1500)</t>
  </si>
  <si>
    <t>Approx. MSU student body population of 25000</t>
  </si>
  <si>
    <t>Kitchener/Hamilton</t>
  </si>
  <si>
    <t>Bus + Hotel</t>
  </si>
  <si>
    <t>Raptors Halftime</t>
  </si>
  <si>
    <t>Bus (652.62)+ Uhaul (309.96)</t>
  </si>
  <si>
    <t>Instruction</t>
  </si>
  <si>
    <t>100 per clubsfest, approximate - increased due to non-club status</t>
  </si>
  <si>
    <t>Instructor Pay Breakdown</t>
  </si>
  <si>
    <t>Fall Term</t>
  </si>
  <si>
    <t>Hourly Rate</t>
  </si>
  <si>
    <t># of 3H Days</t>
  </si>
  <si>
    <t>3H Day Pay</t>
  </si>
  <si>
    <t># of 2H Days</t>
  </si>
  <si>
    <t>2H Day Pay</t>
  </si>
  <si>
    <t># of 1H Days</t>
  </si>
  <si>
    <t>1H Day Pay</t>
  </si>
  <si>
    <t>Total Payment</t>
  </si>
  <si>
    <t>Woodwinds</t>
  </si>
  <si>
    <t>Brass</t>
  </si>
  <si>
    <t>MED</t>
  </si>
  <si>
    <t>Drumline</t>
  </si>
  <si>
    <t>Colour Guard</t>
  </si>
  <si>
    <t>Winter Term</t>
  </si>
  <si>
    <t>Nov</t>
  </si>
  <si>
    <t xml:space="preserve">Jan </t>
  </si>
  <si>
    <t>February</t>
  </si>
  <si>
    <t>March</t>
  </si>
  <si>
    <t>(?)</t>
  </si>
  <si>
    <t>Steve</t>
  </si>
  <si>
    <t>Paul</t>
  </si>
  <si>
    <t>Emily (?)</t>
  </si>
  <si>
    <t>Member Number</t>
  </si>
  <si>
    <t>Member Pay</t>
  </si>
  <si>
    <t>Parade Pay</t>
  </si>
  <si>
    <t>Parade Expense</t>
  </si>
  <si>
    <t>Total Profit</t>
  </si>
  <si>
    <t>avg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</si>
</sst>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m d"/>
    <numFmt numFmtId="166" formatCode="&quot;$&quot;#,##0"/>
  </numFmts>
  <fonts count="12">
    <font>
      <sz val="10.0"/>
      <color rgb="FF000000"/>
      <name val="Arial"/>
    </font>
    <font>
      <b/>
      <sz val="11.0"/>
      <color rgb="FF000000"/>
      <name val="Calibri"/>
    </font>
    <font>
      <sz val="11.0"/>
      <name val="Calibri"/>
    </font>
    <font>
      <name val="Arial"/>
    </font>
    <font>
      <sz val="9.0"/>
      <color rgb="FF383B3E"/>
      <name val="Arial"/>
    </font>
    <font>
      <b/>
      <sz val="11.0"/>
      <name val="Calibri"/>
    </font>
    <font>
      <sz val="11.0"/>
      <color rgb="FF000000"/>
      <name val="Calibri"/>
    </font>
    <font/>
    <font>
      <color rgb="FF000000"/>
      <name val="Calibri"/>
    </font>
    <font>
      <b/>
      <u/>
      <sz val="11.0"/>
      <color rgb="FF000000"/>
      <name val="Calibri"/>
    </font>
    <font>
      <sz val="11.0"/>
      <color rgb="FF000000"/>
      <name val="Docs-Calibri"/>
    </font>
    <font>
      <b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0066"/>
        <bgColor rgb="FFFF0066"/>
      </patternFill>
    </fill>
    <fill>
      <patternFill patternType="solid">
        <fgColor rgb="FFF4C7C3"/>
        <bgColor rgb="FFF4C7C3"/>
      </patternFill>
    </fill>
    <fill>
      <patternFill patternType="solid">
        <fgColor rgb="FF00B0F0"/>
        <bgColor rgb="FF00B0F0"/>
      </patternFill>
    </fill>
    <fill>
      <patternFill patternType="solid">
        <fgColor rgb="FF6D9EEB"/>
        <bgColor rgb="FF6D9EEB"/>
      </patternFill>
    </fill>
  </fills>
  <borders count="50">
    <border/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dotted">
        <color rgb="FF000000"/>
      </bottom>
    </border>
    <border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top style="dotted">
        <color rgb="FF000000"/>
      </top>
    </border>
    <border>
      <left style="thin">
        <color rgb="FF000000"/>
      </left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bottom style="dotted">
        <color rgb="FF000000"/>
      </bottom>
    </border>
    <border>
      <left/>
      <right style="thin">
        <color rgb="FF000000"/>
      </right>
      <top style="thick">
        <color rgb="FF000000"/>
      </top>
    </border>
    <border>
      <right/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thin">
        <color rgb="FF000000"/>
      </right>
      <bottom style="thick">
        <color rgb="FF000000"/>
      </bottom>
    </border>
    <border>
      <right/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left" readingOrder="0" vertical="bottom"/>
    </xf>
    <xf borderId="2" fillId="2" fontId="1" numFmtId="0" xfId="0" applyAlignment="1" applyBorder="1" applyFont="1">
      <alignment readingOrder="0" vertical="bottom"/>
    </xf>
    <xf borderId="3" fillId="0" fontId="2" numFmtId="0" xfId="0" applyAlignment="1" applyBorder="1" applyFont="1">
      <alignment vertical="bottom"/>
    </xf>
    <xf borderId="3" fillId="0" fontId="2" numFmtId="164" xfId="0" applyAlignment="1" applyBorder="1" applyFont="1" applyNumberForma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4" xfId="0" applyAlignment="1" applyFont="1" applyNumberFormat="1">
      <alignment horizontal="left" readingOrder="0" vertical="bottom"/>
    </xf>
    <xf borderId="0" fillId="0" fontId="3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4" fillId="3" fontId="1" numFmtId="0" xfId="0" applyAlignment="1" applyBorder="1" applyFill="1" applyFont="1">
      <alignment vertical="bottom"/>
    </xf>
    <xf borderId="5" fillId="3" fontId="2" numFmtId="0" xfId="0" applyAlignment="1" applyBorder="1" applyFont="1">
      <alignment vertical="bottom"/>
    </xf>
    <xf borderId="6" fillId="3" fontId="2" numFmtId="0" xfId="0" applyAlignment="1" applyBorder="1" applyFont="1">
      <alignment vertical="bottom"/>
    </xf>
    <xf borderId="7" fillId="3" fontId="2" numFmtId="164" xfId="0" applyAlignment="1" applyBorder="1" applyFont="1" applyNumberFormat="1">
      <alignment readingOrder="0" vertical="bottom"/>
    </xf>
    <xf borderId="0" fillId="0" fontId="4" numFmtId="164" xfId="0" applyAlignment="1" applyFont="1" applyNumberFormat="1">
      <alignment horizontal="right" readingOrder="0"/>
    </xf>
    <xf borderId="8" fillId="4" fontId="1" numFmtId="0" xfId="0" applyAlignment="1" applyBorder="1" applyFill="1" applyFont="1">
      <alignment vertical="bottom"/>
    </xf>
    <xf borderId="9" fillId="4" fontId="1" numFmtId="0" xfId="0" applyAlignment="1" applyBorder="1" applyFont="1">
      <alignment readingOrder="0" vertical="bottom"/>
    </xf>
    <xf borderId="7" fillId="4" fontId="5" numFmtId="0" xfId="0" applyAlignment="1" applyBorder="1" applyFont="1">
      <alignment readingOrder="0" vertical="bottom"/>
    </xf>
    <xf borderId="10" fillId="4" fontId="5" numFmtId="164" xfId="0" applyAlignment="1" applyBorder="1" applyFont="1" applyNumberFormat="1">
      <alignment vertical="bottom"/>
    </xf>
    <xf borderId="0" fillId="0" fontId="4" numFmtId="0" xfId="0" applyFont="1"/>
    <xf borderId="6" fillId="0" fontId="1" numFmtId="0" xfId="0" applyAlignment="1" applyBorder="1" applyFont="1">
      <alignment readingOrder="0" vertical="bottom"/>
    </xf>
    <xf borderId="6" fillId="0" fontId="2" numFmtId="0" xfId="0" applyAlignment="1" applyBorder="1" applyFont="1">
      <alignment readingOrder="0" vertical="bottom"/>
    </xf>
    <xf borderId="6" fillId="0" fontId="6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readingOrder="0" vertical="bottom"/>
    </xf>
    <xf borderId="6" fillId="0" fontId="1" numFmtId="0" xfId="0" applyAlignment="1" applyBorder="1" applyFont="1">
      <alignment vertical="bottom"/>
    </xf>
    <xf borderId="0" fillId="0" fontId="6" numFmtId="0" xfId="0" applyAlignment="1" applyFont="1">
      <alignment readingOrder="0" vertical="bottom"/>
    </xf>
    <xf borderId="11" fillId="0" fontId="1" numFmtId="0" xfId="0" applyAlignment="1" applyBorder="1" applyFont="1">
      <alignment vertical="bottom"/>
    </xf>
    <xf borderId="12" fillId="0" fontId="6" numFmtId="0" xfId="0" applyAlignment="1" applyBorder="1" applyFont="1">
      <alignment readingOrder="0" vertical="bottom"/>
    </xf>
    <xf borderId="11" fillId="0" fontId="2" numFmtId="0" xfId="0" applyAlignment="1" applyBorder="1" applyFont="1">
      <alignment vertical="bottom"/>
    </xf>
    <xf borderId="11" fillId="0" fontId="6" numFmtId="164" xfId="0" applyAlignment="1" applyBorder="1" applyFont="1" applyNumberFormat="1">
      <alignment horizontal="right" readingOrder="0" vertical="bottom"/>
    </xf>
    <xf borderId="13" fillId="0" fontId="2" numFmtId="164" xfId="0" applyAlignment="1" applyBorder="1" applyFont="1" applyNumberFormat="1">
      <alignment readingOrder="0" vertical="bottom"/>
    </xf>
    <xf borderId="6" fillId="0" fontId="2" numFmtId="0" xfId="0" applyAlignment="1" applyBorder="1" applyFont="1">
      <alignment vertical="bottom"/>
    </xf>
    <xf borderId="0" fillId="0" fontId="2" numFmtId="0" xfId="0" applyAlignment="1" applyFont="1">
      <alignment horizontal="left" vertical="bottom"/>
    </xf>
    <xf borderId="14" fillId="0" fontId="1" numFmtId="0" xfId="0" applyAlignment="1" applyBorder="1" applyFont="1">
      <alignment vertical="bottom"/>
    </xf>
    <xf borderId="15" fillId="0" fontId="2" numFmtId="0" xfId="0" applyAlignment="1" applyBorder="1" applyFont="1">
      <alignment readingOrder="0" vertical="bottom"/>
    </xf>
    <xf borderId="14" fillId="0" fontId="2" numFmtId="0" xfId="0" applyAlignment="1" applyBorder="1" applyFont="1">
      <alignment readingOrder="0" vertical="bottom"/>
    </xf>
    <xf borderId="14" fillId="0" fontId="6" numFmtId="164" xfId="0" applyAlignment="1" applyBorder="1" applyFont="1" applyNumberFormat="1">
      <alignment horizontal="right" readingOrder="0" vertical="bottom"/>
    </xf>
    <xf borderId="0" fillId="0" fontId="7" numFmtId="0" xfId="0" applyAlignment="1" applyFont="1">
      <alignment horizontal="left"/>
    </xf>
    <xf borderId="15" fillId="0" fontId="2" numFmtId="0" xfId="0" applyAlignment="1" applyBorder="1" applyFont="1">
      <alignment vertical="bottom"/>
    </xf>
    <xf borderId="16" fillId="0" fontId="6" numFmtId="164" xfId="0" applyAlignment="1" applyBorder="1" applyFont="1" applyNumberFormat="1">
      <alignment horizontal="right" readingOrder="0" vertical="bottom"/>
    </xf>
    <xf borderId="0" fillId="0" fontId="2" numFmtId="0" xfId="0" applyAlignment="1" applyFont="1">
      <alignment horizontal="left" readingOrder="0"/>
    </xf>
    <xf borderId="14" fillId="0" fontId="2" numFmtId="0" xfId="0" applyAlignment="1" applyBorder="1" applyFont="1">
      <alignment vertical="bottom"/>
    </xf>
    <xf borderId="15" fillId="0" fontId="6" numFmtId="0" xfId="0" applyAlignment="1" applyBorder="1" applyFont="1">
      <alignment readingOrder="0" vertical="bottom"/>
    </xf>
    <xf borderId="17" fillId="0" fontId="6" numFmtId="0" xfId="0" applyAlignment="1" applyBorder="1" applyFont="1">
      <alignment readingOrder="0" vertical="bottom"/>
    </xf>
    <xf borderId="11" fillId="0" fontId="2" numFmtId="0" xfId="0" applyAlignment="1" applyBorder="1" applyFont="1">
      <alignment readingOrder="0" vertical="bottom"/>
    </xf>
    <xf borderId="18" fillId="0" fontId="2" numFmtId="0" xfId="0" applyAlignment="1" applyBorder="1" applyFont="1">
      <alignment readingOrder="0" vertical="bottom"/>
    </xf>
    <xf borderId="16" fillId="0" fontId="2" numFmtId="164" xfId="0" applyAlignment="1" applyBorder="1" applyFont="1" applyNumberFormat="1">
      <alignment readingOrder="0" vertical="bottom"/>
    </xf>
    <xf borderId="19" fillId="0" fontId="1" numFmtId="0" xfId="0" applyAlignment="1" applyBorder="1" applyFont="1">
      <alignment readingOrder="0" vertical="bottom"/>
    </xf>
    <xf borderId="20" fillId="5" fontId="6" numFmtId="0" xfId="0" applyAlignment="1" applyBorder="1" applyFill="1" applyFont="1">
      <alignment readingOrder="0" vertical="bottom"/>
    </xf>
    <xf borderId="21" fillId="0" fontId="2" numFmtId="0" xfId="0" applyAlignment="1" applyBorder="1" applyFont="1">
      <alignment readingOrder="0" vertical="bottom"/>
    </xf>
    <xf borderId="22" fillId="0" fontId="6" numFmtId="164" xfId="0" applyAlignment="1" applyBorder="1" applyFont="1" applyNumberFormat="1">
      <alignment horizontal="right" readingOrder="0" vertical="bottom"/>
    </xf>
    <xf borderId="19" fillId="0" fontId="5" numFmtId="0" xfId="0" applyAlignment="1" applyBorder="1" applyFont="1">
      <alignment readingOrder="0" vertical="bottom"/>
    </xf>
    <xf borderId="20" fillId="0" fontId="2" numFmtId="0" xfId="0" applyAlignment="1" applyBorder="1" applyFont="1">
      <alignment readingOrder="0" vertical="bottom"/>
    </xf>
    <xf borderId="21" fillId="0" fontId="2" numFmtId="0" xfId="0" applyAlignment="1" applyBorder="1" applyFont="1">
      <alignment vertical="bottom"/>
    </xf>
    <xf borderId="22" fillId="0" fontId="2" numFmtId="164" xfId="0" applyAlignment="1" applyBorder="1" applyFont="1" applyNumberFormat="1">
      <alignment horizontal="right" readingOrder="0" vertical="bottom"/>
    </xf>
    <xf borderId="6" fillId="0" fontId="5" numFmtId="0" xfId="0" applyAlignment="1" applyBorder="1" applyFont="1">
      <alignment vertical="bottom"/>
    </xf>
    <xf borderId="0" fillId="5" fontId="8" numFmtId="0" xfId="0" applyAlignment="1" applyFont="1">
      <alignment readingOrder="0"/>
    </xf>
    <xf borderId="13" fillId="0" fontId="6" numFmtId="164" xfId="0" applyAlignment="1" applyBorder="1" applyFont="1" applyNumberFormat="1">
      <alignment readingOrder="0" vertical="bottom"/>
    </xf>
    <xf borderId="6" fillId="0" fontId="6" numFmtId="164" xfId="0" applyAlignment="1" applyBorder="1" applyFont="1" applyNumberFormat="1">
      <alignment readingOrder="0" vertical="bottom"/>
    </xf>
    <xf borderId="6" fillId="0" fontId="2" numFmtId="164" xfId="0" applyAlignment="1" applyBorder="1" applyFont="1" applyNumberFormat="1">
      <alignment vertical="bottom"/>
    </xf>
    <xf borderId="13" fillId="0" fontId="2" numFmtId="164" xfId="0" applyAlignment="1" applyBorder="1" applyFont="1" applyNumberFormat="1">
      <alignment vertical="bottom"/>
    </xf>
    <xf borderId="0" fillId="0" fontId="2" numFmtId="164" xfId="0" applyAlignment="1" applyFont="1" applyNumberFormat="1">
      <alignment readingOrder="0" vertical="bottom"/>
    </xf>
    <xf borderId="23" fillId="4" fontId="1" numFmtId="0" xfId="0" applyAlignment="1" applyBorder="1" applyFont="1">
      <alignment readingOrder="0" vertical="bottom"/>
    </xf>
    <xf borderId="24" fillId="4" fontId="2" numFmtId="0" xfId="0" applyAlignment="1" applyBorder="1" applyFont="1">
      <alignment vertical="bottom"/>
    </xf>
    <xf borderId="25" fillId="4" fontId="2" numFmtId="0" xfId="0" applyAlignment="1" applyBorder="1" applyFont="1">
      <alignment vertical="bottom"/>
    </xf>
    <xf borderId="25" fillId="5" fontId="2" numFmtId="164" xfId="0" applyAlignment="1" applyBorder="1" applyFont="1" applyNumberFormat="1">
      <alignment vertical="bottom"/>
    </xf>
    <xf borderId="23" fillId="4" fontId="1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10" fillId="0" fontId="2" numFmtId="164" xfId="0" applyAlignment="1" applyBorder="1" applyFont="1" applyNumberFormat="1">
      <alignment vertical="bottom"/>
    </xf>
    <xf borderId="26" fillId="6" fontId="1" numFmtId="0" xfId="0" applyAlignment="1" applyBorder="1" applyFill="1" applyFont="1">
      <alignment vertical="bottom"/>
    </xf>
    <xf borderId="27" fillId="6" fontId="5" numFmtId="0" xfId="0" applyAlignment="1" applyBorder="1" applyFont="1">
      <alignment readingOrder="0" vertical="bottom"/>
    </xf>
    <xf borderId="10" fillId="6" fontId="5" numFmtId="0" xfId="0" applyAlignment="1" applyBorder="1" applyFont="1">
      <alignment readingOrder="0" vertical="bottom"/>
    </xf>
    <xf borderId="10" fillId="6" fontId="5" numFmtId="164" xfId="0" applyAlignment="1" applyBorder="1" applyFont="1" applyNumberFormat="1">
      <alignment vertical="bottom"/>
    </xf>
    <xf borderId="6" fillId="0" fontId="5" numFmtId="0" xfId="0" applyAlignment="1" applyBorder="1" applyFont="1">
      <alignment readingOrder="0" vertical="bottom"/>
    </xf>
    <xf borderId="6" fillId="0" fontId="6" numFmtId="0" xfId="0" applyAlignment="1" applyBorder="1" applyFont="1">
      <alignment readingOrder="0" vertical="bottom"/>
    </xf>
    <xf borderId="11" fillId="0" fontId="5" numFmtId="0" xfId="0" applyAlignment="1" applyBorder="1" applyFont="1">
      <alignment vertical="bottom"/>
    </xf>
    <xf borderId="11" fillId="0" fontId="6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0" fillId="0" fontId="6" numFmtId="0" xfId="0" applyAlignment="1" applyFont="1">
      <alignment horizontal="left" vertical="bottom"/>
    </xf>
    <xf borderId="12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12" fillId="0" fontId="2" numFmtId="0" xfId="0" applyAlignment="1" applyBorder="1" applyFont="1">
      <alignment readingOrder="0" vertical="bottom"/>
    </xf>
    <xf borderId="11" fillId="0" fontId="2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horizontal="right" readingOrder="0" vertical="bottom"/>
    </xf>
    <xf borderId="21" fillId="0" fontId="5" numFmtId="0" xfId="0" applyAlignment="1" applyBorder="1" applyFont="1">
      <alignment readingOrder="0"/>
    </xf>
    <xf borderId="28" fillId="0" fontId="2" numFmtId="0" xfId="0" applyAlignment="1" applyBorder="1" applyFont="1">
      <alignment readingOrder="0" vertical="bottom"/>
    </xf>
    <xf borderId="21" fillId="0" fontId="2" numFmtId="164" xfId="0" applyAlignment="1" applyBorder="1" applyFont="1" applyNumberFormat="1">
      <alignment readingOrder="0" vertical="bottom"/>
    </xf>
    <xf borderId="11" fillId="0" fontId="1" numFmtId="0" xfId="0" applyAlignment="1" applyBorder="1" applyFont="1">
      <alignment readingOrder="0" vertical="bottom"/>
    </xf>
    <xf borderId="29" fillId="0" fontId="6" numFmtId="164" xfId="0" applyAlignment="1" applyBorder="1" applyFont="1" applyNumberFormat="1">
      <alignment horizontal="right" readingOrder="0" vertical="bottom"/>
    </xf>
    <xf borderId="0" fillId="5" fontId="6" numFmtId="0" xfId="0" applyAlignment="1" applyFont="1">
      <alignment horizontal="left" readingOrder="0"/>
    </xf>
    <xf borderId="0" fillId="0" fontId="1" numFmtId="0" xfId="0" applyAlignment="1" applyFont="1">
      <alignment vertical="bottom"/>
    </xf>
    <xf borderId="18" fillId="0" fontId="6" numFmtId="0" xfId="0" applyAlignment="1" applyBorder="1" applyFont="1">
      <alignment readingOrder="0" vertical="bottom"/>
    </xf>
    <xf borderId="13" fillId="0" fontId="6" numFmtId="164" xfId="0" applyAlignment="1" applyBorder="1" applyFont="1" applyNumberFormat="1">
      <alignment horizontal="right" readingOrder="0" vertical="bottom"/>
    </xf>
    <xf borderId="12" fillId="0" fontId="2" numFmtId="0" xfId="0" applyAlignment="1" applyBorder="1" applyFont="1">
      <alignment vertical="bottom"/>
    </xf>
    <xf borderId="11" fillId="0" fontId="6" numFmtId="164" xfId="0" applyAlignment="1" applyBorder="1" applyFont="1" applyNumberFormat="1">
      <alignment horizontal="right" vertical="bottom"/>
    </xf>
    <xf borderId="13" fillId="0" fontId="2" numFmtId="164" xfId="0" applyAlignment="1" applyBorder="1" applyFont="1" applyNumberFormat="1">
      <alignment horizontal="right" readingOrder="0" vertical="bottom"/>
    </xf>
    <xf borderId="0" fillId="0" fontId="6" numFmtId="0" xfId="0" applyAlignment="1" applyFont="1">
      <alignment horizontal="left" readingOrder="0" vertical="bottom"/>
    </xf>
    <xf borderId="0" fillId="0" fontId="2" numFmtId="164" xfId="0" applyAlignment="1" applyFont="1" applyNumberFormat="1">
      <alignment horizontal="left" readingOrder="0" vertical="bottom"/>
    </xf>
    <xf borderId="0" fillId="0" fontId="6" numFmtId="164" xfId="0" applyAlignment="1" applyFont="1" applyNumberFormat="1">
      <alignment horizontal="right" readingOrder="0" vertical="bottom"/>
    </xf>
    <xf borderId="15" fillId="0" fontId="1" numFmtId="0" xfId="0" applyAlignment="1" applyBorder="1" applyFont="1">
      <alignment vertical="bottom"/>
    </xf>
    <xf borderId="30" fillId="0" fontId="6" numFmtId="0" xfId="0" applyAlignment="1" applyBorder="1" applyFont="1">
      <alignment readingOrder="0" vertical="bottom"/>
    </xf>
    <xf borderId="0" fillId="0" fontId="7" numFmtId="0" xfId="0" applyAlignment="1" applyFont="1">
      <alignment readingOrder="0"/>
    </xf>
    <xf borderId="11" fillId="0" fontId="9" numFmtId="0" xfId="0" applyAlignment="1" applyBorder="1" applyFont="1">
      <alignment vertical="bottom"/>
    </xf>
    <xf borderId="0" fillId="5" fontId="10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14" fillId="0" fontId="2" numFmtId="0" xfId="0" applyAlignment="1" applyBorder="1" applyFont="1">
      <alignment readingOrder="0"/>
    </xf>
    <xf borderId="0" fillId="0" fontId="2" numFmtId="164" xfId="0" applyAlignment="1" applyFont="1" applyNumberFormat="1">
      <alignment readingOrder="0"/>
    </xf>
    <xf borderId="13" fillId="5" fontId="2" numFmtId="164" xfId="0" applyAlignment="1" applyBorder="1" applyFont="1" applyNumberFormat="1">
      <alignment readingOrder="0" vertical="bottom"/>
    </xf>
    <xf borderId="13" fillId="7" fontId="2" numFmtId="164" xfId="0" applyAlignment="1" applyBorder="1" applyFill="1" applyFont="1" applyNumberFormat="1">
      <alignment readingOrder="0" vertical="bottom"/>
    </xf>
    <xf borderId="31" fillId="6" fontId="1" numFmtId="0" xfId="0" applyAlignment="1" applyBorder="1" applyFont="1">
      <alignment readingOrder="0" vertical="bottom"/>
    </xf>
    <xf borderId="32" fillId="6" fontId="2" numFmtId="0" xfId="0" applyAlignment="1" applyBorder="1" applyFont="1">
      <alignment vertical="bottom"/>
    </xf>
    <xf borderId="33" fillId="6" fontId="2" numFmtId="0" xfId="0" applyAlignment="1" applyBorder="1" applyFont="1">
      <alignment vertical="bottom"/>
    </xf>
    <xf borderId="33" fillId="0" fontId="6" numFmtId="164" xfId="0" applyAlignment="1" applyBorder="1" applyFont="1" applyNumberFormat="1">
      <alignment horizontal="right" vertical="bottom"/>
    </xf>
    <xf borderId="34" fillId="0" fontId="2" numFmtId="164" xfId="0" applyAlignment="1" applyBorder="1" applyFont="1" applyNumberFormat="1">
      <alignment vertical="bottom"/>
    </xf>
    <xf borderId="35" fillId="8" fontId="1" numFmtId="0" xfId="0" applyAlignment="1" applyBorder="1" applyFill="1" applyFont="1">
      <alignment readingOrder="0" vertical="bottom"/>
    </xf>
    <xf borderId="36" fillId="8" fontId="2" numFmtId="0" xfId="0" applyAlignment="1" applyBorder="1" applyFont="1">
      <alignment vertical="bottom"/>
    </xf>
    <xf borderId="37" fillId="8" fontId="2" numFmtId="0" xfId="0" applyAlignment="1" applyBorder="1" applyFont="1">
      <alignment vertical="bottom"/>
    </xf>
    <xf borderId="37" fillId="0" fontId="6" numFmtId="164" xfId="0" applyAlignment="1" applyBorder="1" applyFont="1" applyNumberFormat="1">
      <alignment horizontal="right" vertical="bottom"/>
    </xf>
    <xf borderId="38" fillId="0" fontId="2" numFmtId="164" xfId="0" applyAlignment="1" applyBorder="1" applyFont="1" applyNumberFormat="1">
      <alignment vertical="bottom"/>
    </xf>
    <xf borderId="25" fillId="0" fontId="5" numFmtId="0" xfId="0" applyAlignment="1" applyBorder="1" applyFont="1">
      <alignment readingOrder="0" vertical="bottom"/>
    </xf>
    <xf borderId="39" fillId="0" fontId="2" numFmtId="0" xfId="0" applyAlignment="1" applyBorder="1" applyFont="1">
      <alignment vertical="bottom"/>
    </xf>
    <xf borderId="40" fillId="0" fontId="2" numFmtId="164" xfId="0" applyAlignment="1" applyBorder="1" applyFont="1" applyNumberFormat="1">
      <alignment readingOrder="0" vertical="bottom"/>
    </xf>
    <xf borderId="41" fillId="0" fontId="2" numFmtId="164" xfId="0" applyAlignment="1" applyBorder="1" applyFont="1" applyNumberFormat="1">
      <alignment readingOrder="0" vertical="bottom"/>
    </xf>
    <xf borderId="37" fillId="0" fontId="11" numFmtId="0" xfId="0" applyAlignment="1" applyBorder="1" applyFont="1">
      <alignment readingOrder="0"/>
    </xf>
    <xf borderId="42" fillId="0" fontId="2" numFmtId="0" xfId="0" applyAlignment="1" applyBorder="1" applyFont="1">
      <alignment vertical="bottom"/>
    </xf>
    <xf borderId="43" fillId="0" fontId="2" numFmtId="164" xfId="0" applyAlignment="1" applyBorder="1" applyFont="1" applyNumberFormat="1">
      <alignment vertical="bottom"/>
    </xf>
    <xf borderId="0" fillId="0" fontId="5" numFmtId="0" xfId="0" applyAlignment="1" applyFont="1">
      <alignment readingOrder="0" vertical="bottom"/>
    </xf>
    <xf borderId="0" fillId="0" fontId="1" numFmtId="0" xfId="0" applyAlignment="1" applyFont="1">
      <alignment horizontal="left" readingOrder="0" vertical="bottom"/>
    </xf>
    <xf borderId="30" fillId="0" fontId="2" numFmtId="0" xfId="0" applyAlignment="1" applyBorder="1" applyFont="1">
      <alignment readingOrder="0" vertical="bottom"/>
    </xf>
    <xf borderId="6" fillId="2" fontId="6" numFmtId="164" xfId="0" applyAlignment="1" applyBorder="1" applyFont="1" applyNumberFormat="1">
      <alignment horizontal="right" readingOrder="0" vertical="bottom"/>
    </xf>
    <xf borderId="13" fillId="0" fontId="2" numFmtId="164" xfId="0" applyAlignment="1" applyBorder="1" applyFont="1" applyNumberFormat="1">
      <alignment horizontal="right" vertical="bottom"/>
    </xf>
    <xf borderId="18" fillId="0" fontId="2" numFmtId="164" xfId="0" applyAlignment="1" applyBorder="1" applyFont="1" applyNumberFormat="1">
      <alignment readingOrder="0"/>
    </xf>
    <xf borderId="44" fillId="0" fontId="2" numFmtId="164" xfId="0" applyAlignment="1" applyBorder="1" applyFont="1" applyNumberFormat="1">
      <alignment vertical="bottom"/>
    </xf>
    <xf borderId="6" fillId="9" fontId="2" numFmtId="164" xfId="0" applyAlignment="1" applyBorder="1" applyFill="1" applyFont="1" applyNumberFormat="1">
      <alignment horizontal="right" readingOrder="0" vertical="bottom"/>
    </xf>
    <xf borderId="29" fillId="0" fontId="6" numFmtId="164" xfId="0" applyAlignment="1" applyBorder="1" applyFont="1" applyNumberFormat="1">
      <alignment horizontal="right" vertical="bottom"/>
    </xf>
    <xf borderId="13" fillId="0" fontId="6" numFmtId="164" xfId="0" applyAlignment="1" applyBorder="1" applyFont="1" applyNumberFormat="1">
      <alignment horizontal="right" vertical="bottom"/>
    </xf>
    <xf borderId="45" fillId="6" fontId="5" numFmtId="0" xfId="0" applyAlignment="1" applyBorder="1" applyFont="1">
      <alignment readingOrder="0" vertical="bottom"/>
    </xf>
    <xf borderId="46" fillId="0" fontId="7" numFmtId="0" xfId="0" applyBorder="1" applyFont="1"/>
    <xf borderId="47" fillId="0" fontId="7" numFmtId="0" xfId="0" applyBorder="1" applyFont="1"/>
    <xf borderId="4" fillId="6" fontId="7" numFmtId="0" xfId="0" applyAlignment="1" applyBorder="1" applyFont="1">
      <alignment readingOrder="0"/>
    </xf>
    <xf borderId="4" fillId="6" fontId="2" numFmtId="0" xfId="0" applyAlignment="1" applyBorder="1" applyFont="1">
      <alignment readingOrder="0" vertical="bottom"/>
    </xf>
    <xf borderId="48" fillId="0" fontId="7" numFmtId="0" xfId="0" applyAlignment="1" applyBorder="1" applyFont="1">
      <alignment readingOrder="0"/>
    </xf>
    <xf borderId="48" fillId="0" fontId="7" numFmtId="164" xfId="0" applyAlignment="1" applyBorder="1" applyFont="1" applyNumberFormat="1">
      <alignment readingOrder="0"/>
    </xf>
    <xf borderId="48" fillId="0" fontId="2" numFmtId="0" xfId="0" applyAlignment="1" applyBorder="1" applyFont="1">
      <alignment horizontal="right" readingOrder="0" vertical="bottom"/>
    </xf>
    <xf borderId="48" fillId="0" fontId="6" numFmtId="164" xfId="0" applyAlignment="1" applyBorder="1" applyFont="1" applyNumberFormat="1">
      <alignment horizontal="right" readingOrder="0" vertical="bottom"/>
    </xf>
    <xf borderId="48" fillId="0" fontId="2" numFmtId="164" xfId="0" applyAlignment="1" applyBorder="1" applyFont="1" applyNumberFormat="1">
      <alignment horizontal="right" vertical="bottom"/>
    </xf>
    <xf borderId="48" fillId="0" fontId="2" numFmtId="164" xfId="0" applyAlignment="1" applyBorder="1" applyFont="1" applyNumberFormat="1">
      <alignment horizontal="right" readingOrder="0" vertical="bottom"/>
    </xf>
    <xf borderId="48" fillId="5" fontId="10" numFmtId="164" xfId="0" applyAlignment="1" applyBorder="1" applyFont="1" applyNumberFormat="1">
      <alignment horizontal="right" readingOrder="0"/>
    </xf>
    <xf borderId="49" fillId="0" fontId="7" numFmtId="0" xfId="0" applyAlignment="1" applyBorder="1" applyFont="1">
      <alignment readingOrder="0"/>
    </xf>
    <xf borderId="49" fillId="0" fontId="7" numFmtId="164" xfId="0" applyAlignment="1" applyBorder="1" applyFont="1" applyNumberFormat="1">
      <alignment readingOrder="0"/>
    </xf>
    <xf borderId="49" fillId="0" fontId="2" numFmtId="0" xfId="0" applyAlignment="1" applyBorder="1" applyFont="1">
      <alignment horizontal="right" readingOrder="0" vertical="bottom"/>
    </xf>
    <xf borderId="49" fillId="5" fontId="10" numFmtId="164" xfId="0" applyAlignment="1" applyBorder="1" applyFont="1" applyNumberFormat="1">
      <alignment horizontal="right" readingOrder="0"/>
    </xf>
    <xf borderId="49" fillId="0" fontId="2" numFmtId="164" xfId="0" applyAlignment="1" applyBorder="1" applyFont="1" applyNumberFormat="1">
      <alignment horizontal="right" vertical="bottom"/>
    </xf>
    <xf borderId="49" fillId="0" fontId="2" numFmtId="164" xfId="0" applyAlignment="1" applyBorder="1" applyFont="1" applyNumberFormat="1">
      <alignment horizontal="right" readingOrder="0" vertical="bottom"/>
    </xf>
    <xf borderId="0" fillId="0" fontId="7" numFmtId="164" xfId="0" applyFont="1" applyNumberFormat="1"/>
    <xf borderId="4" fillId="6" fontId="6" numFmtId="0" xfId="0" applyAlignment="1" applyBorder="1" applyFont="1">
      <alignment readingOrder="0" vertical="bottom"/>
    </xf>
    <xf borderId="0" fillId="0" fontId="7" numFmtId="165" xfId="0" applyAlignment="1" applyFont="1" applyNumberFormat="1">
      <alignment readingOrder="0"/>
    </xf>
    <xf borderId="0" fillId="0" fontId="7" numFmtId="166" xfId="0" applyAlignment="1" applyFont="1" applyNumberFormat="1">
      <alignment readingOrder="0"/>
    </xf>
    <xf borderId="0" fillId="0" fontId="2" numFmtId="164" xfId="0" applyAlignment="1" applyFont="1" applyNumberFormat="1">
      <alignment vertical="bottom"/>
    </xf>
    <xf borderId="0" fillId="0" fontId="7" numFmtId="0" xfId="0" applyAlignment="1" applyFont="1">
      <alignment horizontal="right" readingOrder="0"/>
    </xf>
    <xf borderId="0" fillId="5" fontId="2" numFmtId="16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/>
      <c r="E2" s="7"/>
      <c r="F2" s="8"/>
      <c r="G2" s="9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1" t="s">
        <v>2</v>
      </c>
      <c r="B3" s="12"/>
      <c r="C3" s="13"/>
      <c r="D3" s="14">
        <v>28450.64</v>
      </c>
      <c r="E3" s="14">
        <v>28170.64</v>
      </c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21" t="s">
        <v>8</v>
      </c>
      <c r="B5" s="7" t="s">
        <v>9</v>
      </c>
      <c r="C5" s="22" t="s">
        <v>10</v>
      </c>
      <c r="D5" s="23">
        <v>3200.0</v>
      </c>
      <c r="E5" s="2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5"/>
      <c r="B6" s="26" t="s">
        <v>11</v>
      </c>
      <c r="C6" s="22" t="s">
        <v>12</v>
      </c>
      <c r="D6" s="23">
        <v>120.0</v>
      </c>
      <c r="E6" s="24">
        <v>120.0</v>
      </c>
      <c r="F6" s="3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1">
      <c r="A7" s="27" t="s">
        <v>13</v>
      </c>
      <c r="B7" s="28"/>
      <c r="C7" s="29"/>
      <c r="D7" s="30"/>
      <c r="E7" s="31"/>
      <c r="F7" s="3" t="s">
        <v>14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32"/>
      <c r="B8" s="7"/>
      <c r="C8" s="32"/>
      <c r="D8" s="23"/>
      <c r="E8" s="31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5"/>
      <c r="B9" s="7"/>
      <c r="C9" s="32"/>
      <c r="D9" s="23"/>
      <c r="E9" s="31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25"/>
      <c r="B10" s="7"/>
      <c r="C10" s="32"/>
      <c r="D10" s="23"/>
      <c r="E10" s="31"/>
      <c r="F10" s="3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2">
      <c r="A11" s="34"/>
      <c r="B11" s="35"/>
      <c r="C11" s="36"/>
      <c r="D11" s="37"/>
      <c r="E11" s="31"/>
      <c r="F11" s="3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1">
      <c r="A12" s="21" t="s">
        <v>15</v>
      </c>
      <c r="B12" s="7"/>
      <c r="C12" s="32"/>
      <c r="D12" s="23"/>
      <c r="E12" s="31"/>
      <c r="F12" s="3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2">
      <c r="A13" s="34"/>
      <c r="B13" s="35"/>
      <c r="C13" s="39"/>
      <c r="D13" s="40"/>
      <c r="E13" s="24"/>
      <c r="F13" s="3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1">
      <c r="A14" s="25" t="s">
        <v>16</v>
      </c>
      <c r="B14" s="7" t="s">
        <v>17</v>
      </c>
      <c r="C14" s="22"/>
      <c r="D14" s="23">
        <v>2126.75</v>
      </c>
      <c r="E14" s="23">
        <v>2126.75</v>
      </c>
      <c r="F14" s="38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2"/>
      <c r="B15" s="26"/>
      <c r="C15" s="32"/>
      <c r="D15" s="23"/>
      <c r="E15" s="31"/>
      <c r="F15" s="41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2"/>
      <c r="B16" s="26"/>
      <c r="C16" s="32"/>
      <c r="D16" s="23"/>
      <c r="E16" s="31"/>
      <c r="F16" s="3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32"/>
      <c r="B17" s="26"/>
      <c r="C17" s="32"/>
      <c r="D17" s="23"/>
      <c r="E17" s="31"/>
      <c r="F17" s="38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2">
      <c r="A18" s="42"/>
      <c r="B18" s="43"/>
      <c r="C18" s="42"/>
      <c r="D18" s="37"/>
      <c r="E18" s="31"/>
      <c r="F18" s="38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1">
      <c r="A19" s="27" t="s">
        <v>18</v>
      </c>
      <c r="B19" s="44" t="s">
        <v>19</v>
      </c>
      <c r="C19" s="45"/>
      <c r="D19" s="30">
        <v>0.0</v>
      </c>
      <c r="E19" s="31"/>
      <c r="F19" s="3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2">
      <c r="A20" s="42"/>
      <c r="B20" s="46" t="s">
        <v>20</v>
      </c>
      <c r="C20" s="42"/>
      <c r="D20" s="47">
        <v>0.0</v>
      </c>
      <c r="E20" s="31"/>
      <c r="F20" s="3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48" t="s">
        <v>21</v>
      </c>
      <c r="B21" s="49"/>
      <c r="C21" s="50"/>
      <c r="D21" s="51">
        <v>1000.0</v>
      </c>
      <c r="E21" s="31">
        <v>0.0</v>
      </c>
      <c r="F21" s="33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2" t="s">
        <v>22</v>
      </c>
      <c r="B22" s="53"/>
      <c r="C22" s="54"/>
      <c r="D22" s="55">
        <v>0.0</v>
      </c>
      <c r="E22" s="31">
        <v>0.0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1">
      <c r="A23" s="56" t="s">
        <v>23</v>
      </c>
      <c r="B23" s="7"/>
      <c r="C23" s="57" t="s">
        <v>24</v>
      </c>
      <c r="D23" s="58">
        <v>26852.77</v>
      </c>
      <c r="E23" s="31">
        <v>26852.77</v>
      </c>
      <c r="F23" s="3" t="s">
        <v>25</v>
      </c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32"/>
      <c r="B24" s="7"/>
      <c r="C24" s="59"/>
      <c r="D24" s="60"/>
      <c r="E24" s="61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outlineLevel="2">
      <c r="A25" s="2"/>
      <c r="B25" s="46"/>
      <c r="C25" s="62"/>
      <c r="D25" s="61"/>
      <c r="E25" s="6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3" t="s">
        <v>26</v>
      </c>
      <c r="B26" s="64"/>
      <c r="C26" s="65"/>
      <c r="D26" s="66">
        <f t="shared" ref="D26:E26" si="1">sum(D5:D24)</f>
        <v>33299.52</v>
      </c>
      <c r="E26" s="66">
        <f t="shared" si="1"/>
        <v>29099.52</v>
      </c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7" t="s">
        <v>27</v>
      </c>
      <c r="B27" s="64"/>
      <c r="C27" s="65"/>
      <c r="D27" s="66">
        <f>SUM(D3:D24)</f>
        <v>61750.16</v>
      </c>
      <c r="E27" s="66">
        <f>sum(E3:E24)</f>
        <v>57270.16</v>
      </c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8"/>
      <c r="B28" s="5"/>
      <c r="C28" s="68"/>
      <c r="D28" s="69"/>
      <c r="E28" s="61"/>
      <c r="F28" s="3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70" t="s">
        <v>28</v>
      </c>
      <c r="B29" s="71" t="s">
        <v>4</v>
      </c>
      <c r="C29" s="72" t="s">
        <v>5</v>
      </c>
      <c r="D29" s="73" t="s">
        <v>6</v>
      </c>
      <c r="E29" s="73" t="s">
        <v>7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4" t="s">
        <v>8</v>
      </c>
      <c r="B30" s="26" t="s">
        <v>29</v>
      </c>
      <c r="C30" s="75" t="s">
        <v>30</v>
      </c>
      <c r="D30" s="23">
        <v>3200.0</v>
      </c>
      <c r="E30" s="24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1">
      <c r="A31" s="56"/>
      <c r="B31" s="26" t="s">
        <v>11</v>
      </c>
      <c r="C31" s="75" t="s">
        <v>31</v>
      </c>
      <c r="D31" s="23">
        <v>120.0</v>
      </c>
      <c r="E31" s="24">
        <v>120.0</v>
      </c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1">
      <c r="A32" s="76" t="s">
        <v>32</v>
      </c>
      <c r="B32" s="28"/>
      <c r="C32" s="77"/>
      <c r="D32" s="30"/>
      <c r="E32" s="31"/>
      <c r="F32" s="3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32"/>
      <c r="B33" s="26"/>
      <c r="C33" s="75"/>
      <c r="D33" s="23"/>
      <c r="E33" s="31"/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2">
      <c r="A34" s="56"/>
      <c r="B34" s="7"/>
      <c r="C34" s="78"/>
      <c r="D34" s="23"/>
      <c r="E34" s="58"/>
      <c r="F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56"/>
      <c r="B35" s="7"/>
      <c r="C35" s="75"/>
      <c r="D35" s="23"/>
      <c r="E35" s="58"/>
      <c r="F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76" t="s">
        <v>33</v>
      </c>
      <c r="B36" s="80"/>
      <c r="C36" s="77"/>
      <c r="D36" s="30"/>
      <c r="E36" s="58"/>
      <c r="F36" s="7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25"/>
      <c r="B37" s="81"/>
      <c r="C37" s="75"/>
      <c r="D37" s="23"/>
      <c r="E37" s="61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1">
      <c r="A38" s="27" t="s">
        <v>16</v>
      </c>
      <c r="B38" s="82"/>
      <c r="C38" s="45"/>
      <c r="D38" s="83"/>
      <c r="E38" s="24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2"/>
      <c r="B39" s="26"/>
      <c r="C39" s="22"/>
      <c r="D39" s="84"/>
      <c r="E39" s="61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2"/>
      <c r="B40" s="7"/>
      <c r="C40" s="22"/>
      <c r="D40" s="84"/>
      <c r="E40" s="31"/>
      <c r="F40" s="3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2">
      <c r="A41" s="32"/>
      <c r="B41" s="7"/>
      <c r="C41" s="22"/>
      <c r="D41" s="84"/>
      <c r="E41" s="31"/>
      <c r="F41" s="3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2">
      <c r="A42" s="32"/>
      <c r="B42" s="7"/>
      <c r="C42" s="22"/>
      <c r="D42" s="84"/>
      <c r="E42" s="31"/>
      <c r="F42" s="3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1">
      <c r="A43" s="85" t="s">
        <v>34</v>
      </c>
      <c r="B43" s="86" t="s">
        <v>35</v>
      </c>
      <c r="C43" s="54"/>
      <c r="D43" s="87"/>
      <c r="E43" s="31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1">
      <c r="A44" s="21" t="s">
        <v>36</v>
      </c>
      <c r="B44" s="26" t="s">
        <v>37</v>
      </c>
      <c r="C44" s="32"/>
      <c r="D44" s="23">
        <v>1000.0</v>
      </c>
      <c r="E44" s="31">
        <v>140.0</v>
      </c>
      <c r="F44" s="3" t="s">
        <v>38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32"/>
      <c r="B45" s="7" t="s">
        <v>39</v>
      </c>
      <c r="C45" s="32"/>
      <c r="D45" s="84">
        <v>0.0</v>
      </c>
      <c r="E45" s="31"/>
      <c r="F45" s="3" t="s">
        <v>40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88" t="s">
        <v>41</v>
      </c>
      <c r="B46" s="28" t="s">
        <v>42</v>
      </c>
      <c r="C46" s="82" t="s">
        <v>43</v>
      </c>
      <c r="D46" s="89">
        <v>126.0</v>
      </c>
      <c r="E46" s="24">
        <v>140.16</v>
      </c>
      <c r="F46" s="90" t="s">
        <v>44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2">
      <c r="A47" s="91"/>
      <c r="B47" s="92" t="s">
        <v>45</v>
      </c>
      <c r="C47" s="7" t="s">
        <v>46</v>
      </c>
      <c r="D47" s="93">
        <v>0.0</v>
      </c>
      <c r="E47" s="24"/>
      <c r="F47" s="90" t="s">
        <v>47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2">
      <c r="A48" s="91"/>
      <c r="B48" s="92" t="s">
        <v>48</v>
      </c>
      <c r="C48" s="7" t="s">
        <v>49</v>
      </c>
      <c r="D48" s="93">
        <v>27.99</v>
      </c>
      <c r="E48" s="24">
        <v>27.99</v>
      </c>
      <c r="F48" s="3" t="s">
        <v>50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1">
      <c r="A49" s="88" t="s">
        <v>51</v>
      </c>
      <c r="B49" s="80"/>
      <c r="C49" s="94"/>
      <c r="D49" s="89">
        <v>1000.0</v>
      </c>
      <c r="E49" s="24">
        <v>896.4</v>
      </c>
      <c r="F49" s="3" t="s">
        <v>52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1">
      <c r="A50" s="27" t="s">
        <v>53</v>
      </c>
      <c r="B50" s="80" t="s">
        <v>54</v>
      </c>
      <c r="C50" s="29"/>
      <c r="D50" s="95">
        <v>0.0</v>
      </c>
      <c r="E50" s="31"/>
      <c r="F50" s="3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1">
      <c r="A51" s="76" t="s">
        <v>55</v>
      </c>
      <c r="B51" s="94" t="s">
        <v>56</v>
      </c>
      <c r="C51" s="29"/>
      <c r="D51" s="83">
        <v>300.0</v>
      </c>
      <c r="E51" s="96"/>
      <c r="F51" s="3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2"/>
      <c r="B52" s="2" t="s">
        <v>57</v>
      </c>
      <c r="C52" s="32"/>
      <c r="D52" s="84">
        <v>100.0</v>
      </c>
      <c r="E52" s="96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2"/>
      <c r="B53" s="7" t="s">
        <v>58</v>
      </c>
      <c r="C53" s="32"/>
      <c r="D53" s="23">
        <v>35.0</v>
      </c>
      <c r="E53" s="93"/>
      <c r="F53" s="97" t="s">
        <v>59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2"/>
      <c r="B54" s="7" t="s">
        <v>60</v>
      </c>
      <c r="C54" s="32"/>
      <c r="D54" s="23"/>
      <c r="E54" s="93"/>
      <c r="F54" s="9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2"/>
      <c r="B55" s="7" t="s">
        <v>61</v>
      </c>
      <c r="C55" s="32"/>
      <c r="D55" s="23">
        <v>200.0</v>
      </c>
      <c r="E55" s="93"/>
      <c r="F55" s="97" t="s">
        <v>62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2"/>
      <c r="B56" s="7" t="s">
        <v>63</v>
      </c>
      <c r="C56" s="32"/>
      <c r="D56" s="23">
        <v>25.0</v>
      </c>
      <c r="E56" s="93"/>
      <c r="F56" s="9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2"/>
      <c r="B57" s="7" t="s">
        <v>64</v>
      </c>
      <c r="C57" s="32"/>
      <c r="D57" s="23">
        <v>450.0</v>
      </c>
      <c r="E57" s="58"/>
      <c r="F57" s="9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2"/>
      <c r="B58" s="2" t="s">
        <v>65</v>
      </c>
      <c r="C58" s="32"/>
      <c r="D58" s="23">
        <v>0.0</v>
      </c>
      <c r="E58" s="58"/>
      <c r="F58" s="9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2"/>
      <c r="B59" s="2" t="s">
        <v>66</v>
      </c>
      <c r="C59" s="32"/>
      <c r="D59" s="23">
        <v>15.0</v>
      </c>
      <c r="E59" s="31"/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2"/>
      <c r="B60" s="2" t="s">
        <v>67</v>
      </c>
      <c r="C60" s="22"/>
      <c r="D60" s="23">
        <v>0.0</v>
      </c>
      <c r="E60" s="31"/>
      <c r="F60" s="3" t="s">
        <v>68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2"/>
      <c r="B61" s="2" t="s">
        <v>69</v>
      </c>
      <c r="C61" s="32"/>
      <c r="D61" s="23">
        <v>160.0</v>
      </c>
      <c r="E61" s="96"/>
      <c r="F61" s="9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2"/>
      <c r="B62" s="7" t="s">
        <v>70</v>
      </c>
      <c r="C62" s="32"/>
      <c r="D62" s="23">
        <v>400.0</v>
      </c>
      <c r="E62" s="31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2"/>
      <c r="B63" s="7" t="s">
        <v>71</v>
      </c>
      <c r="C63" s="32"/>
      <c r="D63" s="23">
        <v>700.0</v>
      </c>
      <c r="E63" s="31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2"/>
      <c r="B64" s="2" t="s">
        <v>72</v>
      </c>
      <c r="C64" s="22" t="s">
        <v>73</v>
      </c>
      <c r="D64" s="99">
        <v>0.0</v>
      </c>
      <c r="E64" s="93"/>
      <c r="F64" s="97" t="s">
        <v>74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2"/>
      <c r="B65" s="7" t="s">
        <v>75</v>
      </c>
      <c r="C65" s="32"/>
      <c r="D65" s="23">
        <v>40.0</v>
      </c>
      <c r="E65" s="31"/>
      <c r="F65" s="3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32"/>
      <c r="B66" s="7" t="s">
        <v>76</v>
      </c>
      <c r="C66" s="32"/>
      <c r="D66" s="24">
        <v>100.0</v>
      </c>
      <c r="E66" s="31"/>
      <c r="F66" s="3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2">
      <c r="A67" s="32"/>
      <c r="B67" s="7" t="s">
        <v>77</v>
      </c>
      <c r="C67" s="32"/>
      <c r="D67" s="24">
        <v>0.0</v>
      </c>
      <c r="E67" s="31"/>
      <c r="F67" s="3" t="s">
        <v>78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2"/>
      <c r="B68" s="7" t="s">
        <v>79</v>
      </c>
      <c r="C68" s="32"/>
      <c r="D68" s="24">
        <v>30.0</v>
      </c>
      <c r="E68" s="31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2">
      <c r="A69" s="91"/>
      <c r="B69" s="92" t="s">
        <v>80</v>
      </c>
      <c r="C69" s="32"/>
      <c r="D69" s="23">
        <v>500.0</v>
      </c>
      <c r="E69" s="2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100"/>
      <c r="B70" s="101" t="s">
        <v>81</v>
      </c>
      <c r="C70" s="39"/>
      <c r="D70" s="40">
        <v>40.0</v>
      </c>
      <c r="E70" s="24">
        <v>40.0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1">
      <c r="A71" s="27" t="s">
        <v>82</v>
      </c>
      <c r="B71" s="80" t="s">
        <v>83</v>
      </c>
      <c r="C71" s="29"/>
      <c r="D71" s="30">
        <v>250.0</v>
      </c>
      <c r="E71" s="31"/>
      <c r="F71" s="3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2"/>
      <c r="B72" s="2" t="s">
        <v>84</v>
      </c>
      <c r="C72" s="22" t="s">
        <v>85</v>
      </c>
      <c r="D72" s="23">
        <v>150.0</v>
      </c>
      <c r="E72" s="31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7" t="s">
        <v>86</v>
      </c>
      <c r="B73" s="80" t="s">
        <v>87</v>
      </c>
      <c r="C73" s="29"/>
      <c r="D73" s="30">
        <v>0.0</v>
      </c>
      <c r="E73" s="31"/>
      <c r="F73" s="33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2">
      <c r="A74" s="32"/>
      <c r="B74" s="81" t="s">
        <v>88</v>
      </c>
      <c r="C74" s="32"/>
      <c r="D74" s="23">
        <v>10.0</v>
      </c>
      <c r="E74" s="31"/>
      <c r="F74" s="33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2"/>
      <c r="B75" s="26" t="s">
        <v>89</v>
      </c>
      <c r="C75" s="32"/>
      <c r="D75" s="23">
        <v>200.0</v>
      </c>
      <c r="E75" s="31"/>
      <c r="F75" s="3"/>
      <c r="G75" s="2"/>
      <c r="H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2"/>
      <c r="B76" s="26" t="s">
        <v>90</v>
      </c>
      <c r="C76" s="32"/>
      <c r="D76" s="24">
        <v>30.0</v>
      </c>
      <c r="E76" s="31"/>
      <c r="F76" s="33"/>
      <c r="G76" s="2"/>
      <c r="H76" s="2"/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25"/>
      <c r="B77" s="26" t="s">
        <v>91</v>
      </c>
      <c r="C77" s="32"/>
      <c r="D77" s="23">
        <v>400.0</v>
      </c>
      <c r="E77" s="31"/>
      <c r="F77" s="3" t="s">
        <v>92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1">
      <c r="A78" s="27" t="s">
        <v>93</v>
      </c>
      <c r="B78" s="80" t="s">
        <v>94</v>
      </c>
      <c r="C78" s="29"/>
      <c r="D78" s="30">
        <v>40.0</v>
      </c>
      <c r="E78" s="31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2"/>
      <c r="B79" s="7" t="s">
        <v>95</v>
      </c>
      <c r="C79" s="32"/>
      <c r="D79" s="84">
        <v>20.0</v>
      </c>
      <c r="E79" s="96"/>
      <c r="F79" s="3"/>
      <c r="G79" s="10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32"/>
      <c r="B80" s="2" t="s">
        <v>96</v>
      </c>
      <c r="C80" s="22"/>
      <c r="D80" s="84">
        <v>600.0</v>
      </c>
      <c r="E80" s="96"/>
      <c r="F80" s="3" t="s">
        <v>97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1">
      <c r="A81" s="103" t="s">
        <v>98</v>
      </c>
      <c r="B81" s="82" t="s">
        <v>99</v>
      </c>
      <c r="C81" s="45" t="str">
        <f>concatenate("$",TEXT('Instructor Pay Breakdown'!B3,"0.00"),"/hr")</f>
        <v>$40.00/hr</v>
      </c>
      <c r="D81" s="89">
        <v>360.0</v>
      </c>
      <c r="E81" s="31">
        <v>150.0</v>
      </c>
      <c r="F81" s="104" t="s">
        <v>100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32"/>
      <c r="B82" s="105" t="s">
        <v>101</v>
      </c>
      <c r="C82" s="22" t="s">
        <v>102</v>
      </c>
      <c r="D82" s="93">
        <v>360.0</v>
      </c>
      <c r="E82" s="31">
        <v>150.0</v>
      </c>
      <c r="F82" s="3"/>
      <c r="Q82" s="106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2"/>
      <c r="B83" s="105" t="s">
        <v>103</v>
      </c>
      <c r="C83" s="22" t="s">
        <v>104</v>
      </c>
      <c r="D83" s="93">
        <v>740.0</v>
      </c>
      <c r="E83" s="31">
        <v>600.0</v>
      </c>
      <c r="F83" s="3" t="s">
        <v>105</v>
      </c>
      <c r="Q83" s="106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2"/>
      <c r="B84" s="26" t="s">
        <v>106</v>
      </c>
      <c r="C84" s="22" t="str">
        <f>concatenate("$",TEXT('Instructor Pay Breakdown'!B5,"0.00"),"/hr")</f>
        <v>$40.00/hr</v>
      </c>
      <c r="D84" s="93">
        <v>360.0</v>
      </c>
      <c r="E84" s="31">
        <v>150.0</v>
      </c>
      <c r="F84" s="3" t="s">
        <v>100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25"/>
      <c r="B85" s="7" t="s">
        <v>107</v>
      </c>
      <c r="C85" s="22" t="str">
        <f>concatenate("$",TEXT('Instructor Pay Breakdown'!B7,"0.00"),"/hr")</f>
        <v>$40.00/hr</v>
      </c>
      <c r="D85" s="93">
        <v>360.0</v>
      </c>
      <c r="E85" s="31">
        <v>0.0</v>
      </c>
      <c r="F85" s="104" t="s">
        <v>100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25"/>
      <c r="B86" s="7" t="s">
        <v>108</v>
      </c>
      <c r="C86" s="22" t="s">
        <v>109</v>
      </c>
      <c r="D86" s="93">
        <v>0.0</v>
      </c>
      <c r="E86" s="31">
        <v>0.0</v>
      </c>
      <c r="F86" s="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103" t="s">
        <v>110</v>
      </c>
      <c r="B87" s="82" t="s">
        <v>99</v>
      </c>
      <c r="C87" s="45" t="str">
        <f>concatenate("$",TEXT('Instructor Pay Breakdown'!B9,"0.00"),"/hr")</f>
        <v>$40.00/hr</v>
      </c>
      <c r="D87" s="89">
        <v>480.0</v>
      </c>
      <c r="E87" s="31">
        <v>450.0</v>
      </c>
      <c r="F87" s="90" t="s">
        <v>100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2">
      <c r="A88" s="32"/>
      <c r="B88" s="26" t="s">
        <v>101</v>
      </c>
      <c r="C88" s="22" t="s">
        <v>102</v>
      </c>
      <c r="D88" s="93">
        <v>480.0</v>
      </c>
      <c r="E88" s="31">
        <v>600.0</v>
      </c>
      <c r="F88" s="104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2">
      <c r="A89" s="32"/>
      <c r="B89" s="26" t="s">
        <v>103</v>
      </c>
      <c r="C89" s="22" t="s">
        <v>104</v>
      </c>
      <c r="D89" s="93">
        <v>1120.0</v>
      </c>
      <c r="E89" s="31">
        <v>960.0</v>
      </c>
      <c r="F89" s="90" t="s">
        <v>111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2">
      <c r="A90" s="32"/>
      <c r="B90" s="26" t="s">
        <v>106</v>
      </c>
      <c r="C90" s="22" t="str">
        <f>concatenate("$",TEXT('Instructor Pay Breakdown'!B11,"0.00"),"/hr")</f>
        <v>$40.00/hr</v>
      </c>
      <c r="D90" s="93">
        <v>480.0</v>
      </c>
      <c r="E90" s="31">
        <v>150.0</v>
      </c>
      <c r="F90" s="90" t="s">
        <v>100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2">
      <c r="A91" s="32"/>
      <c r="B91" s="105" t="s">
        <v>107</v>
      </c>
      <c r="C91" s="22" t="str">
        <f>concatenate("$",TEXT('Instructor Pay Breakdown'!B13,"0.00"),"/hr")</f>
        <v>$40.00/hr</v>
      </c>
      <c r="D91" s="93">
        <v>480.0</v>
      </c>
      <c r="E91" s="31">
        <v>300.0</v>
      </c>
      <c r="F91" s="104" t="s">
        <v>100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outlineLevel="2">
      <c r="A92" s="32"/>
      <c r="B92" s="105" t="s">
        <v>108</v>
      </c>
      <c r="C92" s="107" t="s">
        <v>109</v>
      </c>
      <c r="D92" s="108">
        <v>0.0</v>
      </c>
      <c r="E92" s="31">
        <v>0.0</v>
      </c>
      <c r="F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outlineLevel="1">
      <c r="A93" s="27" t="s">
        <v>112</v>
      </c>
      <c r="B93" s="82" t="s">
        <v>113</v>
      </c>
      <c r="C93" s="104" t="s">
        <v>114</v>
      </c>
      <c r="D93" s="89">
        <v>100.0</v>
      </c>
      <c r="E93" s="31">
        <v>103.46</v>
      </c>
      <c r="F93" s="3" t="s">
        <v>115</v>
      </c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outlineLevel="1">
      <c r="A94" s="32"/>
      <c r="B94" s="26" t="s">
        <v>116</v>
      </c>
      <c r="C94" s="32"/>
      <c r="D94" s="31">
        <v>0.0</v>
      </c>
      <c r="E94" s="109">
        <v>0.0</v>
      </c>
      <c r="F94" s="3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outlineLevel="1">
      <c r="A95" s="32"/>
      <c r="B95" s="26" t="s">
        <v>117</v>
      </c>
      <c r="C95" s="32"/>
      <c r="D95" s="24">
        <v>0.0</v>
      </c>
      <c r="E95" s="31">
        <v>0.0</v>
      </c>
      <c r="F95" s="3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outlineLevel="1">
      <c r="A96" s="32"/>
      <c r="B96" s="26" t="s">
        <v>118</v>
      </c>
      <c r="C96" s="32"/>
      <c r="D96" s="24">
        <v>100.0</v>
      </c>
      <c r="E96" s="31">
        <v>0.0</v>
      </c>
      <c r="F96" s="3" t="s">
        <v>119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88" t="s">
        <v>120</v>
      </c>
      <c r="B97" s="82" t="s">
        <v>121</v>
      </c>
      <c r="C97" s="29"/>
      <c r="D97" s="30">
        <v>500.0</v>
      </c>
      <c r="E97" s="110">
        <v>286.37</v>
      </c>
      <c r="F97" s="3" t="s">
        <v>122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11" t="s">
        <v>123</v>
      </c>
      <c r="B98" s="112"/>
      <c r="C98" s="113"/>
      <c r="D98" s="114">
        <f>SUM(D30:D97)</f>
        <v>16188.99</v>
      </c>
      <c r="E98" s="115">
        <f>sum(E30:E97)</f>
        <v>5264.38</v>
      </c>
      <c r="F98" s="3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16" t="s">
        <v>124</v>
      </c>
      <c r="B99" s="117"/>
      <c r="C99" s="118"/>
      <c r="D99" s="119">
        <f t="shared" ref="D99:E99" si="2">D27-D98</f>
        <v>45561.17</v>
      </c>
      <c r="E99" s="120">
        <f t="shared" si="2"/>
        <v>52005.78</v>
      </c>
      <c r="F99" s="3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21" t="s">
        <v>125</v>
      </c>
      <c r="B100" s="122"/>
      <c r="C100" s="122"/>
      <c r="D100" s="123">
        <v>10000.0</v>
      </c>
      <c r="E100" s="124">
        <v>10000.0</v>
      </c>
      <c r="F100" s="3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25" t="s">
        <v>126</v>
      </c>
      <c r="B101" s="126"/>
      <c r="C101" s="126"/>
      <c r="D101" s="127">
        <f t="shared" ref="D101:E101" si="3">D99-D100</f>
        <v>35561.17</v>
      </c>
      <c r="E101" s="120">
        <f t="shared" si="3"/>
        <v>42005.78</v>
      </c>
      <c r="F101" s="3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E102" s="2"/>
      <c r="F102" s="3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28"/>
      <c r="B103" s="2"/>
      <c r="C103" s="2"/>
      <c r="E103" s="2"/>
      <c r="F103" s="3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E104" s="2"/>
      <c r="F104" s="3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3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F142" s="3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F143" s="3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F144" s="3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F145" s="3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F146" s="3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F147" s="3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3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3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3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3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3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3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3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3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3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3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3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3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3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3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3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3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3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3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3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3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3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3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3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3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3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3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3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3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3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3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3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3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3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3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3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3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3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3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3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3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3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3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3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3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3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3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3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3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3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3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3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3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3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3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3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3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3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3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3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3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3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3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3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3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3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3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3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3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3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3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3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3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3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3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3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3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3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3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3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3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3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3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3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3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3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3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3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3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3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3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3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3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3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3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3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3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3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3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3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3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3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3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3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3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3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3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3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3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3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3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3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3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3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3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3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3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3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3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3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3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3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3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3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3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3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3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3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3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3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3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3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3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3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3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3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3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3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3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3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3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3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3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3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3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3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3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3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3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3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3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3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3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3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3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3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3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3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3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3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3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3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3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3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3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3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3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3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3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3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3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3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3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3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3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3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3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3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3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3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3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3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3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3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3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3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3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3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3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3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3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3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3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3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3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3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3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3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3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3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3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3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3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3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3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3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3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3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3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3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3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3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3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3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3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3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3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3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3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3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3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3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3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3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3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3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3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3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3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3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3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3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3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3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3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3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3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3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3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3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3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3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3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3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3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3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3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3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3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3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3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3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3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3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3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3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3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3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3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3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3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3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3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3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3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3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3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3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3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3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3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3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3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3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3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3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3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3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3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3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3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3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3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3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3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3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3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3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3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3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3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3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3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3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3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3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3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3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3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3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3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3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3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3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3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3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3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3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3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3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3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3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3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3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3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3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3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3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3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3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3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3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3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3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3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3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3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3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3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3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3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3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3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3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3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3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3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3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3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3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3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3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3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3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3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3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3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3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3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3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3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3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3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3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3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3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3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3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3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3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3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3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3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3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3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3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3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3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3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3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3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3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3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3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3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3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3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3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3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3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3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3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3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3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3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3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3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3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3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3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3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3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3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3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3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3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3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3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3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3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3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3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3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3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3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3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3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3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3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3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3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3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3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3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3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3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3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3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3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3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3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3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3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3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3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3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3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3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3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3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3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3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3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3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3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3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3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3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3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3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3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3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3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3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3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3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3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3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3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3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3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3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3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3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3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3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3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3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3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3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3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3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3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3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3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3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3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3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3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3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3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3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3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3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3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3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3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3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3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3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3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3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3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3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3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3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3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3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3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3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3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3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3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3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3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3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3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3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3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3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3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3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3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3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3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3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3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3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3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3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3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3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3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3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3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3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3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3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3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3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3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3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3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3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3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3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3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3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3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3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3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3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3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3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3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3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3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3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3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3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3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3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3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3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3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3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3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3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3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3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3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3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3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3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3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3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3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3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3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3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3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3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3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3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3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3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3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3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3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3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3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3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3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3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3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3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3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3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3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3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3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3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3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3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3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3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3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3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3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3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3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3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3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3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3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3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3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3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3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3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3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3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3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3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3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3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3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3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3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3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3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3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3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3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3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3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3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3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3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3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3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3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3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3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3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3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3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3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3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3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3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3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3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3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3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3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3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3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3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3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3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3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3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3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3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3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3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3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3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3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3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3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3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3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3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3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3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3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3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3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3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3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3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3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3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3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3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3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3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3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3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3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3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3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3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3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3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3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3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3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3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3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3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3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3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3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3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3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3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3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3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3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3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3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3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3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3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3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3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3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3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3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3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3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3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3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3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3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3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3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3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3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3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3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3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3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3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3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3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3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3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3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3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3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3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3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3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3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3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3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3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3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3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3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3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3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3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3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3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3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3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3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3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3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3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3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3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3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3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3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3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3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3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3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3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3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3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3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3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3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3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3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3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3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3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3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3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3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3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3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3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3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3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3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3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3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3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3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3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3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3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3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3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3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3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3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3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3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3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3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3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3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3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3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3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3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3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3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3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3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3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3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3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3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3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3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3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3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3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3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3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3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3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3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3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3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3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3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3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3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3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3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3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3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3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3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3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3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3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3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3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3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3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3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3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3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3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3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3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3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3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3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3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33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33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F1006" s="33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conditionalFormatting sqref="E5:E13 E15:E25">
    <cfRule type="notContainsBlanks" dxfId="0" priority="1">
      <formula>LEN(TRIM(E5))&gt;0</formula>
    </cfRule>
  </conditionalFormatting>
  <conditionalFormatting sqref="E30:E96">
    <cfRule type="notContainsBlanks" dxfId="1" priority="2">
      <formula>LEN(TRIM(E30))&gt;0</formula>
    </cfRule>
  </conditionalFormatting>
  <hyperlinks>
    <hyperlink display="Instructors (Fall Term)" location="Instructor Pay Breakdown!A2" ref="A81"/>
    <hyperlink display="Instructors (Winter Term)" location="Instructor Pay Breakdown!A7" ref="A87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/>
      <c r="E2" s="2"/>
      <c r="F2" s="33"/>
      <c r="G2" s="9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1" t="s">
        <v>2</v>
      </c>
      <c r="B3" s="12"/>
      <c r="C3" s="13"/>
      <c r="D3" s="14">
        <v>28611.17</v>
      </c>
      <c r="E3" s="14">
        <v>28611.17</v>
      </c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129" t="s">
        <v>127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21" t="s">
        <v>8</v>
      </c>
      <c r="B5" s="7" t="s">
        <v>9</v>
      </c>
      <c r="C5" s="22" t="s">
        <v>10</v>
      </c>
      <c r="D5" s="23">
        <v>3200.0</v>
      </c>
      <c r="E5" s="2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7" t="s">
        <v>13</v>
      </c>
      <c r="B6" s="28"/>
      <c r="C6" s="29"/>
      <c r="D6" s="30"/>
      <c r="E6" s="31"/>
      <c r="F6" s="3" t="s">
        <v>14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2"/>
      <c r="B7" s="7"/>
      <c r="C7" s="32"/>
      <c r="D7" s="23"/>
      <c r="E7" s="31"/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5"/>
      <c r="B8" s="7"/>
      <c r="C8" s="32"/>
      <c r="D8" s="23"/>
      <c r="E8" s="31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5"/>
      <c r="B9" s="7"/>
      <c r="C9" s="32"/>
      <c r="D9" s="23"/>
      <c r="E9" s="31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4"/>
      <c r="B10" s="35"/>
      <c r="C10" s="36"/>
      <c r="D10" s="37"/>
      <c r="E10" s="31"/>
      <c r="F10" s="38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21" t="s">
        <v>15</v>
      </c>
      <c r="B11" s="7" t="s">
        <v>128</v>
      </c>
      <c r="C11" s="32"/>
      <c r="D11" s="23">
        <v>1500.0</v>
      </c>
      <c r="E11" s="31"/>
      <c r="F11" s="3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100"/>
      <c r="B12" s="130"/>
      <c r="C12" s="39"/>
      <c r="D12" s="40"/>
      <c r="E12" s="24"/>
      <c r="F12" s="3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5" t="s">
        <v>16</v>
      </c>
      <c r="B13" s="7" t="s">
        <v>129</v>
      </c>
      <c r="C13" s="22"/>
      <c r="D13" s="23">
        <v>3000.0</v>
      </c>
      <c r="E13" s="31"/>
      <c r="F13" s="3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2"/>
      <c r="B14" s="26" t="s">
        <v>130</v>
      </c>
      <c r="C14" s="32"/>
      <c r="D14" s="23">
        <v>1500.0</v>
      </c>
      <c r="E14" s="31"/>
      <c r="F14" s="41" t="s">
        <v>131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2"/>
      <c r="B15" s="26"/>
      <c r="C15" s="32"/>
      <c r="D15" s="23"/>
      <c r="E15" s="31"/>
      <c r="F15" s="38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2"/>
      <c r="B16" s="26"/>
      <c r="C16" s="32"/>
      <c r="D16" s="23"/>
      <c r="E16" s="31"/>
      <c r="F16" s="3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2"/>
      <c r="B17" s="43"/>
      <c r="C17" s="42"/>
      <c r="D17" s="37"/>
      <c r="E17" s="31"/>
      <c r="F17" s="38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7" t="s">
        <v>18</v>
      </c>
      <c r="B18" s="44" t="s">
        <v>19</v>
      </c>
      <c r="C18" s="45"/>
      <c r="D18" s="30">
        <v>0.0</v>
      </c>
      <c r="E18" s="31"/>
      <c r="F18" s="33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2"/>
      <c r="B19" s="46" t="s">
        <v>20</v>
      </c>
      <c r="C19" s="42"/>
      <c r="D19" s="47">
        <v>0.0</v>
      </c>
      <c r="E19" s="31"/>
      <c r="F19" s="3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8" t="s">
        <v>21</v>
      </c>
      <c r="B20" s="49"/>
      <c r="C20" s="50"/>
      <c r="D20" s="51">
        <v>1000.0</v>
      </c>
      <c r="E20" s="31"/>
      <c r="F20" s="3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2" t="s">
        <v>22</v>
      </c>
      <c r="B21" s="53"/>
      <c r="C21" s="54"/>
      <c r="D21" s="55">
        <v>0.0</v>
      </c>
      <c r="E21" s="31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6" t="s">
        <v>23</v>
      </c>
      <c r="B22" s="7"/>
      <c r="C22" s="57" t="s">
        <v>24</v>
      </c>
      <c r="D22" s="58">
        <v>22200.0</v>
      </c>
      <c r="E22" s="58">
        <v>26852.77</v>
      </c>
      <c r="F22" s="3" t="s">
        <v>25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2"/>
      <c r="B23" s="7"/>
      <c r="C23" s="59"/>
      <c r="D23" s="60"/>
      <c r="E23" s="61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6"/>
      <c r="C24" s="62"/>
      <c r="D24" s="61"/>
      <c r="E24" s="6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3" t="s">
        <v>26</v>
      </c>
      <c r="B25" s="64"/>
      <c r="C25" s="65"/>
      <c r="D25" s="66">
        <f t="shared" ref="D25:E25" si="1">sum(D6:D23)</f>
        <v>29200</v>
      </c>
      <c r="E25" s="66">
        <f t="shared" si="1"/>
        <v>26852.77</v>
      </c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7" t="s">
        <v>27</v>
      </c>
      <c r="B26" s="64"/>
      <c r="C26" s="65"/>
      <c r="D26" s="66">
        <f>SUM(D3:D23)</f>
        <v>61011.17</v>
      </c>
      <c r="E26" s="66">
        <f>sum(E3:E23)</f>
        <v>55463.94</v>
      </c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8"/>
      <c r="B27" s="5"/>
      <c r="C27" s="68"/>
      <c r="D27" s="69"/>
      <c r="E27" s="61"/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70" t="s">
        <v>28</v>
      </c>
      <c r="B28" s="71" t="s">
        <v>4</v>
      </c>
      <c r="C28" s="72" t="s">
        <v>5</v>
      </c>
      <c r="D28" s="73" t="s">
        <v>6</v>
      </c>
      <c r="E28" s="73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4" t="s">
        <v>8</v>
      </c>
      <c r="B29" s="26" t="s">
        <v>29</v>
      </c>
      <c r="C29" s="75" t="s">
        <v>30</v>
      </c>
      <c r="D29" s="23">
        <v>3200.0</v>
      </c>
      <c r="E29" s="24"/>
      <c r="F29" s="3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6" t="s">
        <v>32</v>
      </c>
      <c r="B30" s="28"/>
      <c r="C30" s="77"/>
      <c r="D30" s="30"/>
      <c r="E30" s="31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2"/>
      <c r="B31" s="26"/>
      <c r="C31" s="75"/>
      <c r="D31" s="23"/>
      <c r="E31" s="31"/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6"/>
      <c r="B32" s="7"/>
      <c r="C32" s="78"/>
      <c r="D32" s="23"/>
      <c r="E32" s="58"/>
      <c r="F32" s="7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6"/>
      <c r="B33" s="7"/>
      <c r="C33" s="75"/>
      <c r="D33" s="23"/>
      <c r="E33" s="58"/>
      <c r="F33" s="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6" t="s">
        <v>33</v>
      </c>
      <c r="B34" s="80" t="s">
        <v>132</v>
      </c>
      <c r="C34" s="77"/>
      <c r="D34" s="30">
        <v>900.0</v>
      </c>
      <c r="E34" s="58"/>
      <c r="F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5"/>
      <c r="B35" s="81"/>
      <c r="C35" s="75"/>
      <c r="D35" s="23"/>
      <c r="E35" s="61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7" t="s">
        <v>16</v>
      </c>
      <c r="B36" s="82" t="s">
        <v>133</v>
      </c>
      <c r="C36" s="45"/>
      <c r="D36" s="83">
        <v>2000.0</v>
      </c>
      <c r="E36" s="24"/>
      <c r="F36" s="3" t="s">
        <v>134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2"/>
      <c r="B37" s="26" t="s">
        <v>130</v>
      </c>
      <c r="C37" s="22" t="s">
        <v>135</v>
      </c>
      <c r="D37" s="84">
        <v>1000.0</v>
      </c>
      <c r="E37" s="61"/>
      <c r="F37" s="3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2"/>
      <c r="B38" s="7"/>
      <c r="C38" s="22" t="s">
        <v>136</v>
      </c>
      <c r="D38" s="84">
        <v>500.0</v>
      </c>
      <c r="E38" s="31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2"/>
      <c r="B39" s="7"/>
      <c r="C39" s="22"/>
      <c r="D39" s="84"/>
      <c r="E39" s="31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2"/>
      <c r="B40" s="7"/>
      <c r="C40" s="22"/>
      <c r="D40" s="84"/>
      <c r="E40" s="31"/>
      <c r="F40" s="3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5" t="s">
        <v>34</v>
      </c>
      <c r="B41" s="86" t="s">
        <v>35</v>
      </c>
      <c r="C41" s="54"/>
      <c r="D41" s="87">
        <v>450.0</v>
      </c>
      <c r="E41" s="61"/>
      <c r="F41" s="3" t="s">
        <v>137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21" t="s">
        <v>36</v>
      </c>
      <c r="B42" s="26" t="s">
        <v>37</v>
      </c>
      <c r="C42" s="32"/>
      <c r="D42" s="131">
        <v>1000.0</v>
      </c>
      <c r="E42" s="31"/>
      <c r="F42" s="3" t="s">
        <v>138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2"/>
      <c r="B43" s="7" t="s">
        <v>39</v>
      </c>
      <c r="C43" s="32"/>
      <c r="D43" s="84">
        <v>100.0</v>
      </c>
      <c r="E43" s="31"/>
      <c r="F43" s="3" t="s">
        <v>139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8" t="s">
        <v>41</v>
      </c>
      <c r="B44" s="28" t="s">
        <v>42</v>
      </c>
      <c r="C44" s="94"/>
      <c r="D44" s="89">
        <v>126.0</v>
      </c>
      <c r="E44" s="24"/>
      <c r="F44" s="104" t="s">
        <v>140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91"/>
      <c r="B45" s="92" t="s">
        <v>141</v>
      </c>
      <c r="C45" s="2"/>
      <c r="D45" s="93">
        <v>0.0</v>
      </c>
      <c r="E45" s="24"/>
      <c r="F45" s="104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91"/>
      <c r="B46" s="92" t="s">
        <v>48</v>
      </c>
      <c r="C46" s="2"/>
      <c r="D46" s="93">
        <v>27.99</v>
      </c>
      <c r="E46" s="24"/>
      <c r="F46" s="3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7" t="s">
        <v>53</v>
      </c>
      <c r="B47" s="80" t="s">
        <v>54</v>
      </c>
      <c r="C47" s="29"/>
      <c r="D47" s="95">
        <v>0.0</v>
      </c>
      <c r="E47" s="31"/>
      <c r="F47" s="3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6" t="s">
        <v>55</v>
      </c>
      <c r="B48" s="94" t="s">
        <v>56</v>
      </c>
      <c r="C48" s="29"/>
      <c r="D48" s="83">
        <v>300.0</v>
      </c>
      <c r="E48" s="96"/>
      <c r="F48" s="3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2"/>
      <c r="B49" s="2" t="s">
        <v>57</v>
      </c>
      <c r="C49" s="32"/>
      <c r="D49" s="84">
        <v>100.0</v>
      </c>
      <c r="E49" s="13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2"/>
      <c r="B50" s="7" t="s">
        <v>58</v>
      </c>
      <c r="C50" s="32"/>
      <c r="D50" s="23">
        <v>35.0</v>
      </c>
      <c r="E50" s="93"/>
      <c r="F50" s="97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2"/>
      <c r="B51" s="7" t="s">
        <v>60</v>
      </c>
      <c r="C51" s="32"/>
      <c r="D51" s="23"/>
      <c r="E51" s="93"/>
      <c r="F51" s="9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2"/>
      <c r="B52" s="7" t="s">
        <v>61</v>
      </c>
      <c r="C52" s="32"/>
      <c r="D52" s="23">
        <v>200.0</v>
      </c>
      <c r="E52" s="93"/>
      <c r="F52" s="97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2"/>
      <c r="B53" s="7" t="s">
        <v>63</v>
      </c>
      <c r="C53" s="32"/>
      <c r="D53" s="23">
        <v>25.0</v>
      </c>
      <c r="E53" s="93"/>
      <c r="F53" s="9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2"/>
      <c r="B54" s="2" t="s">
        <v>65</v>
      </c>
      <c r="C54" s="32"/>
      <c r="D54" s="23">
        <v>500.0</v>
      </c>
      <c r="E54" s="58"/>
      <c r="F54" s="9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2"/>
      <c r="B55" s="2" t="s">
        <v>66</v>
      </c>
      <c r="C55" s="32"/>
      <c r="D55" s="23">
        <v>15.0</v>
      </c>
      <c r="E55" s="31"/>
      <c r="F55" s="3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2"/>
      <c r="B56" s="2" t="s">
        <v>67</v>
      </c>
      <c r="C56" s="22"/>
      <c r="D56" s="23">
        <v>2000.0</v>
      </c>
      <c r="E56" s="31"/>
      <c r="F56" s="3" t="s">
        <v>142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2"/>
      <c r="B57" s="2" t="s">
        <v>69</v>
      </c>
      <c r="C57" s="32"/>
      <c r="D57" s="23">
        <v>160.0</v>
      </c>
      <c r="E57" s="132"/>
      <c r="F57" s="9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2"/>
      <c r="B58" s="7" t="s">
        <v>70</v>
      </c>
      <c r="C58" s="32"/>
      <c r="D58" s="23">
        <v>400.0</v>
      </c>
      <c r="E58" s="31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2"/>
      <c r="B59" s="7" t="s">
        <v>71</v>
      </c>
      <c r="C59" s="32"/>
      <c r="D59" s="23">
        <v>700.0</v>
      </c>
      <c r="E59" s="31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2"/>
      <c r="B60" s="2" t="s">
        <v>72</v>
      </c>
      <c r="C60" s="22" t="s">
        <v>73</v>
      </c>
      <c r="D60" s="99"/>
      <c r="E60" s="93"/>
      <c r="F60" s="97" t="s">
        <v>74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2"/>
      <c r="B61" s="7" t="s">
        <v>75</v>
      </c>
      <c r="C61" s="32"/>
      <c r="D61" s="23">
        <v>40.0</v>
      </c>
      <c r="E61" s="31"/>
      <c r="F61" s="3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2"/>
      <c r="B62" s="7" t="s">
        <v>76</v>
      </c>
      <c r="C62" s="32"/>
      <c r="D62" s="24">
        <v>100.0</v>
      </c>
      <c r="E62" s="31"/>
      <c r="F62" s="3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2"/>
      <c r="B63" s="7" t="s">
        <v>77</v>
      </c>
      <c r="C63" s="32"/>
      <c r="D63" s="24"/>
      <c r="E63" s="31"/>
      <c r="F63" s="3" t="s">
        <v>78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2"/>
      <c r="B64" s="7" t="s">
        <v>79</v>
      </c>
      <c r="C64" s="32"/>
      <c r="D64" s="24">
        <v>30.0</v>
      </c>
      <c r="E64" s="31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91"/>
      <c r="B65" s="92" t="s">
        <v>80</v>
      </c>
      <c r="C65" s="32"/>
      <c r="D65" s="23">
        <v>500.0</v>
      </c>
      <c r="E65" s="2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100"/>
      <c r="B66" s="101" t="s">
        <v>81</v>
      </c>
      <c r="C66" s="39"/>
      <c r="D66" s="40">
        <v>40.0</v>
      </c>
      <c r="E66" s="2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27" t="s">
        <v>82</v>
      </c>
      <c r="B67" s="80" t="s">
        <v>83</v>
      </c>
      <c r="C67" s="29"/>
      <c r="D67" s="30">
        <v>250.0</v>
      </c>
      <c r="E67" s="31"/>
      <c r="F67" s="3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2"/>
      <c r="B68" s="2" t="s">
        <v>84</v>
      </c>
      <c r="C68" s="22" t="s">
        <v>85</v>
      </c>
      <c r="D68" s="23">
        <v>150.0</v>
      </c>
      <c r="E68" s="31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27" t="s">
        <v>86</v>
      </c>
      <c r="B69" s="80" t="s">
        <v>87</v>
      </c>
      <c r="C69" s="29"/>
      <c r="D69" s="30">
        <v>0.0</v>
      </c>
      <c r="E69" s="31"/>
      <c r="F69" s="33"/>
      <c r="G69" s="2"/>
      <c r="H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32"/>
      <c r="B70" s="81" t="s">
        <v>88</v>
      </c>
      <c r="C70" s="32"/>
      <c r="D70" s="23">
        <v>10.0</v>
      </c>
      <c r="E70" s="31"/>
      <c r="F70" s="33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2"/>
      <c r="B71" s="26" t="s">
        <v>89</v>
      </c>
      <c r="C71" s="32"/>
      <c r="D71" s="23">
        <v>200.0</v>
      </c>
      <c r="E71" s="61"/>
      <c r="F71" s="3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2"/>
      <c r="B72" s="26" t="s">
        <v>90</v>
      </c>
      <c r="C72" s="32"/>
      <c r="D72" s="24">
        <v>30.0</v>
      </c>
      <c r="E72" s="31"/>
      <c r="F72" s="33"/>
      <c r="G72" s="2"/>
      <c r="H72" s="2"/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5"/>
      <c r="B73" s="26" t="s">
        <v>91</v>
      </c>
      <c r="C73" s="32"/>
      <c r="D73" s="23">
        <v>400.0</v>
      </c>
      <c r="E73" s="31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7" t="s">
        <v>93</v>
      </c>
      <c r="B74" s="80" t="s">
        <v>94</v>
      </c>
      <c r="C74" s="29"/>
      <c r="D74" s="30">
        <v>40.0</v>
      </c>
      <c r="E74" s="31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2"/>
      <c r="B75" s="7" t="s">
        <v>95</v>
      </c>
      <c r="C75" s="32"/>
      <c r="D75" s="84">
        <v>20.0</v>
      </c>
      <c r="E75" s="96"/>
      <c r="F75" s="3"/>
      <c r="G75" s="10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2"/>
      <c r="B76" s="2" t="s">
        <v>96</v>
      </c>
      <c r="C76" s="22"/>
      <c r="D76" s="84">
        <v>600.0</v>
      </c>
      <c r="E76" s="96"/>
      <c r="F76" s="3" t="s">
        <v>97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103" t="s">
        <v>98</v>
      </c>
      <c r="B77" s="82" t="s">
        <v>143</v>
      </c>
      <c r="C77" s="45" t="str">
        <f>concatenate("$",TEXT('Instructor Pay Breakdown'!B3,"0.00"),"/hr")</f>
        <v>$40.00/hr</v>
      </c>
      <c r="D77" s="89">
        <v>0.0</v>
      </c>
      <c r="E77" s="31"/>
      <c r="F77" s="3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2"/>
      <c r="B78" s="105" t="s">
        <v>103</v>
      </c>
      <c r="C78" s="22"/>
      <c r="D78" s="93">
        <v>1200.0</v>
      </c>
      <c r="E78" s="31"/>
      <c r="F78" s="3" t="s">
        <v>144</v>
      </c>
      <c r="Q78" s="106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2"/>
      <c r="B79" s="26" t="s">
        <v>145</v>
      </c>
      <c r="C79" s="22" t="str">
        <f>concatenate("$",TEXT('Instructor Pay Breakdown'!B5,"0.00"),"/hr")</f>
        <v>$40.00/hr</v>
      </c>
      <c r="D79" s="93">
        <v>0.0</v>
      </c>
      <c r="E79" s="31"/>
      <c r="F79" s="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25"/>
      <c r="B80" s="7" t="s">
        <v>107</v>
      </c>
      <c r="C80" s="22" t="str">
        <f>concatenate("$",TEXT('Instructor Pay Breakdown'!B7,"0.00"),"/hr")</f>
        <v>$40.00/hr</v>
      </c>
      <c r="D80" s="93">
        <v>0.0</v>
      </c>
      <c r="E80" s="31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5"/>
      <c r="B81" s="7" t="s">
        <v>108</v>
      </c>
      <c r="C81" s="22" t="s">
        <v>109</v>
      </c>
      <c r="D81" s="93">
        <v>0.0</v>
      </c>
      <c r="E81" s="31"/>
      <c r="F81" s="98">
        <f>sum(D77:D81)</f>
        <v>1200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1">
      <c r="A82" s="103" t="s">
        <v>110</v>
      </c>
      <c r="B82" s="82" t="s">
        <v>143</v>
      </c>
      <c r="C82" s="45" t="str">
        <f>concatenate("$",TEXT('Instructor Pay Breakdown'!B9,"0.00"),"/hr")</f>
        <v>$40.00/hr</v>
      </c>
      <c r="D82" s="89">
        <f>'Instructor Pay Breakdown'!I9</f>
        <v>0</v>
      </c>
      <c r="E82" s="31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2"/>
      <c r="B83" s="26" t="s">
        <v>103</v>
      </c>
      <c r="C83" s="22"/>
      <c r="D83" s="93">
        <v>2200.0</v>
      </c>
      <c r="E83" s="31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2"/>
      <c r="B84" s="26" t="s">
        <v>145</v>
      </c>
      <c r="C84" s="22" t="str">
        <f>concatenate("$",TEXT('Instructor Pay Breakdown'!B11,"0.00"),"/hr")</f>
        <v>$40.00/hr</v>
      </c>
      <c r="D84" s="93">
        <f>'Instructor Pay Breakdown'!I11</f>
        <v>0</v>
      </c>
      <c r="E84" s="31"/>
      <c r="F84" s="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2"/>
      <c r="B85" s="105" t="s">
        <v>107</v>
      </c>
      <c r="C85" s="22" t="str">
        <f>concatenate("$",TEXT('Instructor Pay Breakdown'!B13,"0.00"),"/hr")</f>
        <v>$40.00/hr</v>
      </c>
      <c r="D85" s="93">
        <f>'Instructor Pay Breakdown'!I13</f>
        <v>0</v>
      </c>
      <c r="E85" s="31"/>
      <c r="F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2"/>
      <c r="B86" s="105" t="s">
        <v>108</v>
      </c>
      <c r="C86" s="105" t="s">
        <v>109</v>
      </c>
      <c r="D86" s="133">
        <v>300.0</v>
      </c>
      <c r="E86" s="31"/>
      <c r="F86" s="98">
        <f>sum(D82:D86)</f>
        <v>2500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27" t="s">
        <v>112</v>
      </c>
      <c r="B87" s="82" t="s">
        <v>113</v>
      </c>
      <c r="C87" s="29"/>
      <c r="D87" s="89">
        <v>0.0</v>
      </c>
      <c r="E87" s="31"/>
      <c r="F87" s="3" t="s">
        <v>115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32"/>
      <c r="B88" s="26" t="s">
        <v>116</v>
      </c>
      <c r="C88" s="32"/>
      <c r="D88" s="31">
        <v>0.0</v>
      </c>
      <c r="E88" s="109"/>
      <c r="F88" s="3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2"/>
      <c r="B89" s="26" t="s">
        <v>117</v>
      </c>
      <c r="C89" s="32"/>
      <c r="D89" s="24">
        <v>150.0</v>
      </c>
      <c r="E89" s="31"/>
      <c r="F89" s="3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2"/>
      <c r="B90" s="26" t="s">
        <v>118</v>
      </c>
      <c r="C90" s="32"/>
      <c r="D90" s="24">
        <v>300.0</v>
      </c>
      <c r="E90" s="31"/>
      <c r="F90" s="3" t="s">
        <v>119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11" t="s">
        <v>123</v>
      </c>
      <c r="B91" s="112"/>
      <c r="C91" s="113"/>
      <c r="D91" s="114">
        <f>SUM(D30:D90)</f>
        <v>17098.99</v>
      </c>
      <c r="E91" s="134">
        <f>sum(E30:E90)</f>
        <v>0</v>
      </c>
      <c r="F91" s="3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21" t="s">
        <v>125</v>
      </c>
      <c r="B92" s="122"/>
      <c r="C92" s="122"/>
      <c r="D92" s="123">
        <v>10000.0</v>
      </c>
      <c r="E92" s="123">
        <v>10000.0</v>
      </c>
      <c r="F92" s="3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16" t="s">
        <v>124</v>
      </c>
      <c r="B93" s="117"/>
      <c r="C93" s="118"/>
      <c r="D93" s="119">
        <f t="shared" ref="D93:E93" si="2">D26-D91-D29</f>
        <v>40712.18</v>
      </c>
      <c r="E93" s="127">
        <f t="shared" si="2"/>
        <v>55463.94</v>
      </c>
      <c r="F93" s="3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25" t="s">
        <v>126</v>
      </c>
      <c r="B94" s="126"/>
      <c r="C94" s="126"/>
      <c r="D94" s="127">
        <f t="shared" ref="D94:E94" si="3">D93-D92</f>
        <v>30712.18</v>
      </c>
      <c r="E94" s="127">
        <f t="shared" si="3"/>
        <v>45463.94</v>
      </c>
      <c r="F94" s="3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E95" s="2"/>
      <c r="F95" s="3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28"/>
      <c r="B96" s="2"/>
      <c r="C96" s="2"/>
      <c r="E96" s="2"/>
      <c r="F96" s="3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E97" s="2"/>
      <c r="F97" s="3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3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F99" s="3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3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3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3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3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3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3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3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3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3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3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3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3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3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3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3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3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3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3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3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3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3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3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3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3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3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3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3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3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3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3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3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3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3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3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3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3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3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3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3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3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3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3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3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3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3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3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3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3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3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3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3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3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3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3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3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3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3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3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3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3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3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3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3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3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3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3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3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3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3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3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3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3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3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3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3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3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3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3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3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3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3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3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3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3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3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3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3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3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3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3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3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3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3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3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3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3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3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3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3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3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3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3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3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3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3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3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3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3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3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3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3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3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3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3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3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3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3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3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3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3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3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3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3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3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3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3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3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3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3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3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3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3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3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3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3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3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3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3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3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3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3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3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3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3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3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3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3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3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3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3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3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3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3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3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3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3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3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3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3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3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3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3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3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3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3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3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3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3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3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3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3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3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3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3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3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3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3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3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3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3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3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3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3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3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3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3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3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3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3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3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3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3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3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3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3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3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3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3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3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3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3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3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3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3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3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3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3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3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3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3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3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3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3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3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3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3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3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3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3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3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3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3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3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3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3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3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3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3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3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3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3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3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3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3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3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3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3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3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3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3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3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3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3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3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3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3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3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3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3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3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3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3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3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3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3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3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3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3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3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3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3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3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3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3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3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3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3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3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3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3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3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3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3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3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3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3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3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3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3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3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3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3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3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3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3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3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3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3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3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3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3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3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3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3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3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3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3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3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3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3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3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3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3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3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3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3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3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3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3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3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3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3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3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3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3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3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3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3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3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3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3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3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3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3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3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3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3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3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3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3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3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3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3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3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3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3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3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3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3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3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3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3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3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3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3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3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3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3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3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3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3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3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3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3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3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3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3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3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3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3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3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3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3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3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3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3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3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3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3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3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3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3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3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3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3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3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3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3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3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3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3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3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3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3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3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3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3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3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3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3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3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3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3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3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3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3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3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3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3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3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3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3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3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3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3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3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3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3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3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3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3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3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3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3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3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3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3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3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3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3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3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3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3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3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3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3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3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3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3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3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3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3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3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3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3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3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3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3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3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3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3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3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3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3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3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3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3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3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3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3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3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3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3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3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3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3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3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3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3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3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3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3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3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3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3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3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3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3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3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3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3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3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3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3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3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3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3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3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3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3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3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3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3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3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3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3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3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3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3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3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3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3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3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3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3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3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3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3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3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3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3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3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3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3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3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3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3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3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3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3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3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3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3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3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3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3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3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3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3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3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3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3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3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3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3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3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3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3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3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3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3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3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3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3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3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3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3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3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3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3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3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3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3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3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3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3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3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3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3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3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3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3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3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3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3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3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3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3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3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3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3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3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3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3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3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3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3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3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3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3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3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3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3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3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3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3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3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3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3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3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3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3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3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3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3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3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3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3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3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3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3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3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3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3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3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3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3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3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3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3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3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3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3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3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3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3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3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3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3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3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3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3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3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3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3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3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3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3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3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3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3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3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3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3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3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3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3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3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3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3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3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3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3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3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3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3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3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3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3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3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3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3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3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3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3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3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3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3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3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3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3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3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3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3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3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3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3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3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3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3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3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3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3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3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3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3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3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3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3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3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3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3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3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3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3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3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3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3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3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3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3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3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3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3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3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3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3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3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3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3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3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3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3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3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3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3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3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3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3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3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3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3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3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3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3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3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3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3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3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3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3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3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3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3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3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3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3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3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3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3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3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3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3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3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3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3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3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3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3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3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3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3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3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3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3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3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3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3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3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3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3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3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3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3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3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3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3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3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3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3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3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3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3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3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3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3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3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3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3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3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3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3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3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3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3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3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3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3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3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3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3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3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3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3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3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3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3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3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3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3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3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3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3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3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3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3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3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3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3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3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3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3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3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3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3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3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3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3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3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3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3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3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3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3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3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3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3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3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3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3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3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3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3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3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3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3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3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3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3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3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3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3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3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3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3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3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3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3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3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3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3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3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3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3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3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3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3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3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3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3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3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3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3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3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F999" s="3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E5:E21 E23:E24">
    <cfRule type="notContainsBlanks" dxfId="0" priority="1">
      <formula>LEN(TRIM(E5))&gt;0</formula>
    </cfRule>
  </conditionalFormatting>
  <conditionalFormatting sqref="E29:E90">
    <cfRule type="notContainsBlanks" dxfId="1" priority="2">
      <formula>LEN(TRIM(E29))&gt;0</formula>
    </cfRule>
  </conditionalFormatting>
  <hyperlinks>
    <hyperlink display="Instructors (Fall Term)" location="Instructor Pay Breakdown!A2" ref="A77"/>
    <hyperlink display="Instructors (Winter Term)" location="Instructor Pay Breakdown!A7" ref="A8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33"/>
      <c r="G2" s="9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1" t="s">
        <v>2</v>
      </c>
      <c r="B3" s="12"/>
      <c r="C3" s="13"/>
      <c r="D3" s="14">
        <v>28611.17</v>
      </c>
      <c r="E3" s="14">
        <v>28611.17</v>
      </c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129" t="s">
        <v>127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21" t="s">
        <v>8</v>
      </c>
      <c r="B5" s="7" t="s">
        <v>9</v>
      </c>
      <c r="C5" s="22" t="s">
        <v>10</v>
      </c>
      <c r="D5" s="23">
        <v>3200.0</v>
      </c>
      <c r="E5" s="2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7" t="s">
        <v>13</v>
      </c>
      <c r="B6" s="28"/>
      <c r="C6" s="29"/>
      <c r="D6" s="30"/>
      <c r="E6" s="31"/>
      <c r="F6" s="3" t="s">
        <v>14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2"/>
      <c r="B7" s="7"/>
      <c r="C7" s="32"/>
      <c r="D7" s="23"/>
      <c r="E7" s="31"/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5"/>
      <c r="B8" s="7"/>
      <c r="C8" s="32"/>
      <c r="D8" s="23"/>
      <c r="E8" s="31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5"/>
      <c r="B9" s="7"/>
      <c r="C9" s="32"/>
      <c r="D9" s="23"/>
      <c r="E9" s="31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4"/>
      <c r="B10" s="35"/>
      <c r="C10" s="36"/>
      <c r="D10" s="37"/>
      <c r="E10" s="31"/>
      <c r="F10" s="38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21" t="s">
        <v>15</v>
      </c>
      <c r="B11" s="7" t="s">
        <v>128</v>
      </c>
      <c r="C11" s="32"/>
      <c r="D11" s="23">
        <v>1500.0</v>
      </c>
      <c r="E11" s="31"/>
      <c r="F11" s="3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100"/>
      <c r="B12" s="130"/>
      <c r="C12" s="39"/>
      <c r="D12" s="40"/>
      <c r="E12" s="24"/>
      <c r="F12" s="3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5" t="s">
        <v>16</v>
      </c>
      <c r="B13" s="7" t="s">
        <v>129</v>
      </c>
      <c r="C13" s="22"/>
      <c r="D13" s="23">
        <v>3000.0</v>
      </c>
      <c r="E13" s="31"/>
      <c r="F13" s="3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2"/>
      <c r="B14" s="26" t="s">
        <v>130</v>
      </c>
      <c r="C14" s="32"/>
      <c r="D14" s="23">
        <v>1500.0</v>
      </c>
      <c r="E14" s="31"/>
      <c r="F14" s="41" t="s">
        <v>131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2"/>
      <c r="B15" s="26"/>
      <c r="C15" s="32"/>
      <c r="D15" s="23"/>
      <c r="E15" s="31"/>
      <c r="F15" s="38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2"/>
      <c r="B16" s="26"/>
      <c r="C16" s="32"/>
      <c r="D16" s="23"/>
      <c r="E16" s="31"/>
      <c r="F16" s="3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2"/>
      <c r="B17" s="43"/>
      <c r="C17" s="42"/>
      <c r="D17" s="37"/>
      <c r="E17" s="31"/>
      <c r="F17" s="38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7" t="s">
        <v>18</v>
      </c>
      <c r="B18" s="44" t="s">
        <v>19</v>
      </c>
      <c r="C18" s="45"/>
      <c r="D18" s="30">
        <v>0.0</v>
      </c>
      <c r="E18" s="31"/>
      <c r="F18" s="33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2"/>
      <c r="B19" s="46" t="s">
        <v>20</v>
      </c>
      <c r="C19" s="42"/>
      <c r="D19" s="47">
        <v>0.0</v>
      </c>
      <c r="E19" s="31"/>
      <c r="F19" s="3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8" t="s">
        <v>21</v>
      </c>
      <c r="B20" s="49"/>
      <c r="C20" s="50"/>
      <c r="D20" s="51">
        <v>1000.0</v>
      </c>
      <c r="E20" s="31"/>
      <c r="F20" s="3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2" t="s">
        <v>22</v>
      </c>
      <c r="B21" s="53"/>
      <c r="C21" s="54"/>
      <c r="D21" s="55">
        <v>0.0</v>
      </c>
      <c r="E21" s="31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6" t="s">
        <v>23</v>
      </c>
      <c r="B22" s="7"/>
      <c r="C22" s="57" t="s">
        <v>24</v>
      </c>
      <c r="D22" s="58">
        <v>14750.0</v>
      </c>
      <c r="E22" s="31"/>
      <c r="F22" s="3" t="s">
        <v>25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2"/>
      <c r="B23" s="7"/>
      <c r="C23" s="59"/>
      <c r="D23" s="60"/>
      <c r="E23" s="61"/>
      <c r="F23" s="3" t="s">
        <v>146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6"/>
      <c r="C24" s="62"/>
      <c r="D24" s="61"/>
      <c r="E24" s="6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3" t="s">
        <v>26</v>
      </c>
      <c r="B25" s="64"/>
      <c r="C25" s="65"/>
      <c r="D25" s="66">
        <f t="shared" ref="D25:E25" si="1">sum(D6:D23)</f>
        <v>21750</v>
      </c>
      <c r="E25" s="66">
        <f t="shared" si="1"/>
        <v>0</v>
      </c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7" t="s">
        <v>27</v>
      </c>
      <c r="B26" s="64"/>
      <c r="C26" s="65"/>
      <c r="D26" s="66">
        <f>SUM(D3:D23)</f>
        <v>53561.17</v>
      </c>
      <c r="E26" s="66">
        <f>sum(E3:E23)</f>
        <v>28611.17</v>
      </c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8"/>
      <c r="B27" s="5"/>
      <c r="C27" s="68"/>
      <c r="D27" s="69"/>
      <c r="E27" s="61"/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70" t="s">
        <v>28</v>
      </c>
      <c r="B28" s="71" t="s">
        <v>4</v>
      </c>
      <c r="C28" s="72" t="s">
        <v>5</v>
      </c>
      <c r="D28" s="73" t="s">
        <v>6</v>
      </c>
      <c r="E28" s="73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4" t="s">
        <v>8</v>
      </c>
      <c r="B29" s="26" t="s">
        <v>29</v>
      </c>
      <c r="C29" s="75" t="s">
        <v>30</v>
      </c>
      <c r="D29" s="23">
        <v>3200.0</v>
      </c>
      <c r="E29" s="24"/>
      <c r="F29" s="3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6" t="s">
        <v>32</v>
      </c>
      <c r="B30" s="28"/>
      <c r="C30" s="77"/>
      <c r="D30" s="30"/>
      <c r="E30" s="31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2"/>
      <c r="B31" s="26"/>
      <c r="C31" s="75"/>
      <c r="D31" s="23"/>
      <c r="E31" s="31"/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6"/>
      <c r="B32" s="7"/>
      <c r="C32" s="78"/>
      <c r="D32" s="23"/>
      <c r="E32" s="58"/>
      <c r="F32" s="7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6"/>
      <c r="B33" s="7"/>
      <c r="C33" s="75"/>
      <c r="D33" s="23"/>
      <c r="E33" s="58"/>
      <c r="F33" s="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6" t="s">
        <v>33</v>
      </c>
      <c r="B34" s="80" t="s">
        <v>132</v>
      </c>
      <c r="C34" s="77"/>
      <c r="D34" s="30">
        <v>900.0</v>
      </c>
      <c r="E34" s="58"/>
      <c r="F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5"/>
      <c r="B35" s="81"/>
      <c r="C35" s="75"/>
      <c r="D35" s="23"/>
      <c r="E35" s="61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7" t="s">
        <v>16</v>
      </c>
      <c r="B36" s="82" t="s">
        <v>133</v>
      </c>
      <c r="C36" s="45"/>
      <c r="D36" s="83">
        <v>2000.0</v>
      </c>
      <c r="E36" s="24"/>
      <c r="F36" s="3" t="s">
        <v>134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2"/>
      <c r="B37" s="26" t="s">
        <v>130</v>
      </c>
      <c r="C37" s="22" t="s">
        <v>135</v>
      </c>
      <c r="D37" s="84">
        <v>1000.0</v>
      </c>
      <c r="E37" s="61"/>
      <c r="F37" s="3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2"/>
      <c r="B38" s="7"/>
      <c r="C38" s="22" t="s">
        <v>136</v>
      </c>
      <c r="D38" s="84">
        <v>500.0</v>
      </c>
      <c r="E38" s="31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2"/>
      <c r="B39" s="7"/>
      <c r="C39" s="22"/>
      <c r="D39" s="84"/>
      <c r="E39" s="31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2"/>
      <c r="B40" s="7"/>
      <c r="C40" s="22"/>
      <c r="D40" s="84"/>
      <c r="E40" s="31"/>
      <c r="F40" s="3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5" t="s">
        <v>34</v>
      </c>
      <c r="B41" s="86" t="s">
        <v>35</v>
      </c>
      <c r="C41" s="54"/>
      <c r="D41" s="87">
        <v>450.0</v>
      </c>
      <c r="E41" s="61"/>
      <c r="F41" s="3" t="s">
        <v>137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21" t="s">
        <v>36</v>
      </c>
      <c r="B42" s="26" t="s">
        <v>37</v>
      </c>
      <c r="C42" s="32"/>
      <c r="D42" s="131">
        <v>1000.0</v>
      </c>
      <c r="E42" s="31"/>
      <c r="F42" s="3" t="s">
        <v>138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2"/>
      <c r="B43" s="7" t="s">
        <v>39</v>
      </c>
      <c r="C43" s="32"/>
      <c r="D43" s="84">
        <v>100.0</v>
      </c>
      <c r="E43" s="31"/>
      <c r="F43" s="3" t="s">
        <v>147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8" t="s">
        <v>41</v>
      </c>
      <c r="B44" s="28" t="s">
        <v>42</v>
      </c>
      <c r="C44" s="94"/>
      <c r="D44" s="89">
        <v>126.0</v>
      </c>
      <c r="E44" s="24"/>
      <c r="F44" s="104" t="s">
        <v>140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91"/>
      <c r="B45" s="92" t="s">
        <v>141</v>
      </c>
      <c r="C45" s="2"/>
      <c r="D45" s="93">
        <v>0.0</v>
      </c>
      <c r="E45" s="24"/>
      <c r="F45" s="104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91"/>
      <c r="B46" s="92" t="s">
        <v>48</v>
      </c>
      <c r="C46" s="2"/>
      <c r="D46" s="93">
        <v>27.99</v>
      </c>
      <c r="E46" s="24"/>
      <c r="F46" s="3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7" t="s">
        <v>53</v>
      </c>
      <c r="B47" s="80" t="s">
        <v>54</v>
      </c>
      <c r="C47" s="29"/>
      <c r="D47" s="95">
        <v>0.0</v>
      </c>
      <c r="E47" s="31"/>
      <c r="F47" s="3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6" t="s">
        <v>55</v>
      </c>
      <c r="B48" s="94" t="s">
        <v>56</v>
      </c>
      <c r="C48" s="29"/>
      <c r="D48" s="83">
        <v>300.0</v>
      </c>
      <c r="E48" s="96"/>
      <c r="F48" s="3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2"/>
      <c r="B49" s="2" t="s">
        <v>57</v>
      </c>
      <c r="C49" s="32"/>
      <c r="D49" s="84">
        <v>100.0</v>
      </c>
      <c r="E49" s="13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2"/>
      <c r="B50" s="7" t="s">
        <v>58</v>
      </c>
      <c r="C50" s="32"/>
      <c r="D50" s="23">
        <v>35.0</v>
      </c>
      <c r="E50" s="93"/>
      <c r="F50" s="97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2"/>
      <c r="B51" s="7" t="s">
        <v>60</v>
      </c>
      <c r="C51" s="32"/>
      <c r="D51" s="23"/>
      <c r="E51" s="93"/>
      <c r="F51" s="9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2"/>
      <c r="B52" s="7" t="s">
        <v>61</v>
      </c>
      <c r="C52" s="32"/>
      <c r="D52" s="23">
        <v>200.0</v>
      </c>
      <c r="E52" s="93"/>
      <c r="F52" s="97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2"/>
      <c r="B53" s="7" t="s">
        <v>63</v>
      </c>
      <c r="C53" s="32"/>
      <c r="D53" s="23">
        <v>25.0</v>
      </c>
      <c r="E53" s="93"/>
      <c r="F53" s="9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2"/>
      <c r="B54" s="2" t="s">
        <v>65</v>
      </c>
      <c r="C54" s="32"/>
      <c r="D54" s="23">
        <v>0.0</v>
      </c>
      <c r="E54" s="58"/>
      <c r="F54" s="9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2"/>
      <c r="B55" s="2" t="s">
        <v>66</v>
      </c>
      <c r="C55" s="32"/>
      <c r="D55" s="23">
        <v>15.0</v>
      </c>
      <c r="E55" s="31"/>
      <c r="F55" s="3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2"/>
      <c r="B56" s="2" t="s">
        <v>67</v>
      </c>
      <c r="C56" s="22"/>
      <c r="D56" s="23">
        <v>0.0</v>
      </c>
      <c r="E56" s="31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2"/>
      <c r="B57" s="2" t="s">
        <v>69</v>
      </c>
      <c r="C57" s="32"/>
      <c r="D57" s="23">
        <v>160.0</v>
      </c>
      <c r="E57" s="132"/>
      <c r="F57" s="9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2"/>
      <c r="B58" s="7" t="s">
        <v>70</v>
      </c>
      <c r="C58" s="32"/>
      <c r="D58" s="23">
        <v>400.0</v>
      </c>
      <c r="E58" s="31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2"/>
      <c r="B59" s="7" t="s">
        <v>71</v>
      </c>
      <c r="C59" s="32"/>
      <c r="D59" s="23">
        <v>700.0</v>
      </c>
      <c r="E59" s="31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2"/>
      <c r="B60" s="2" t="s">
        <v>72</v>
      </c>
      <c r="C60" s="22" t="s">
        <v>73</v>
      </c>
      <c r="D60" s="99"/>
      <c r="E60" s="93"/>
      <c r="F60" s="97" t="s">
        <v>74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2"/>
      <c r="B61" s="7" t="s">
        <v>75</v>
      </c>
      <c r="C61" s="32"/>
      <c r="D61" s="23">
        <v>40.0</v>
      </c>
      <c r="E61" s="31"/>
      <c r="F61" s="3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2"/>
      <c r="B62" s="7" t="s">
        <v>76</v>
      </c>
      <c r="C62" s="32"/>
      <c r="D62" s="24">
        <v>100.0</v>
      </c>
      <c r="E62" s="31"/>
      <c r="F62" s="3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2"/>
      <c r="B63" s="7" t="s">
        <v>77</v>
      </c>
      <c r="C63" s="32"/>
      <c r="D63" s="24"/>
      <c r="E63" s="31"/>
      <c r="F63" s="3" t="s">
        <v>78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2"/>
      <c r="B64" s="7" t="s">
        <v>79</v>
      </c>
      <c r="C64" s="32"/>
      <c r="D64" s="24">
        <v>30.0</v>
      </c>
      <c r="E64" s="31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1">
      <c r="A65" s="25"/>
      <c r="B65" s="26" t="s">
        <v>80</v>
      </c>
      <c r="C65" s="32"/>
      <c r="D65" s="23">
        <v>500.0</v>
      </c>
      <c r="E65" s="24"/>
      <c r="F65" s="3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1">
      <c r="A66" s="34"/>
      <c r="B66" s="43" t="s">
        <v>81</v>
      </c>
      <c r="C66" s="42"/>
      <c r="D66" s="37">
        <v>40.0</v>
      </c>
      <c r="E66" s="24"/>
      <c r="F66" s="3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25" t="s">
        <v>82</v>
      </c>
      <c r="B67" s="81" t="s">
        <v>83</v>
      </c>
      <c r="C67" s="32"/>
      <c r="D67" s="23">
        <v>250.0</v>
      </c>
      <c r="E67" s="31"/>
      <c r="F67" s="3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2"/>
      <c r="B68" s="2" t="s">
        <v>84</v>
      </c>
      <c r="C68" s="22" t="s">
        <v>85</v>
      </c>
      <c r="D68" s="23">
        <v>150.0</v>
      </c>
      <c r="E68" s="31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27" t="s">
        <v>86</v>
      </c>
      <c r="B69" s="80" t="s">
        <v>87</v>
      </c>
      <c r="C69" s="29"/>
      <c r="D69" s="30">
        <v>0.0</v>
      </c>
      <c r="E69" s="31"/>
      <c r="F69" s="33"/>
      <c r="G69" s="2"/>
      <c r="H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32"/>
      <c r="B70" s="81" t="s">
        <v>88</v>
      </c>
      <c r="C70" s="32"/>
      <c r="D70" s="23">
        <v>10.0</v>
      </c>
      <c r="E70" s="31"/>
      <c r="F70" s="33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2"/>
      <c r="B71" s="26" t="s">
        <v>89</v>
      </c>
      <c r="C71" s="32"/>
      <c r="D71" s="23">
        <v>200.0</v>
      </c>
      <c r="E71" s="61"/>
      <c r="F71" s="3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2"/>
      <c r="B72" s="26" t="s">
        <v>90</v>
      </c>
      <c r="C72" s="32"/>
      <c r="D72" s="24">
        <v>30.0</v>
      </c>
      <c r="E72" s="31"/>
      <c r="F72" s="33"/>
      <c r="G72" s="2"/>
      <c r="H72" s="2"/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5"/>
      <c r="B73" s="26" t="s">
        <v>91</v>
      </c>
      <c r="C73" s="32"/>
      <c r="D73" s="23">
        <v>400.0</v>
      </c>
      <c r="E73" s="31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7" t="s">
        <v>93</v>
      </c>
      <c r="B74" s="80" t="s">
        <v>94</v>
      </c>
      <c r="C74" s="29"/>
      <c r="D74" s="30">
        <v>40.0</v>
      </c>
      <c r="E74" s="31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2"/>
      <c r="B75" s="7" t="s">
        <v>95</v>
      </c>
      <c r="C75" s="32"/>
      <c r="D75" s="84">
        <v>20.0</v>
      </c>
      <c r="E75" s="96"/>
      <c r="F75" s="3"/>
      <c r="G75" s="10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2"/>
      <c r="B76" s="2" t="s">
        <v>96</v>
      </c>
      <c r="C76" s="22"/>
      <c r="D76" s="84">
        <v>600.0</v>
      </c>
      <c r="E76" s="96"/>
      <c r="F76" s="3" t="s">
        <v>97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103" t="s">
        <v>98</v>
      </c>
      <c r="B77" s="82" t="s">
        <v>143</v>
      </c>
      <c r="C77" s="45" t="str">
        <f>concatenate("$",TEXT('Instructor Pay Breakdown'!B3,"0.00"),"/hr")</f>
        <v>$40.00/hr</v>
      </c>
      <c r="D77" s="89">
        <v>0.0</v>
      </c>
      <c r="E77" s="31"/>
      <c r="F77" s="3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2"/>
      <c r="B78" s="105" t="s">
        <v>103</v>
      </c>
      <c r="C78" s="22"/>
      <c r="D78" s="93">
        <v>1200.0</v>
      </c>
      <c r="E78" s="31"/>
      <c r="F78" s="3" t="s">
        <v>144</v>
      </c>
      <c r="Q78" s="106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2"/>
      <c r="B79" s="26" t="s">
        <v>145</v>
      </c>
      <c r="C79" s="22" t="str">
        <f>concatenate("$",TEXT('Instructor Pay Breakdown'!B5,"0.00"),"/hr")</f>
        <v>$40.00/hr</v>
      </c>
      <c r="D79" s="93">
        <v>0.0</v>
      </c>
      <c r="E79" s="31"/>
      <c r="F79" s="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25"/>
      <c r="B80" s="7" t="s">
        <v>107</v>
      </c>
      <c r="C80" s="22" t="str">
        <f>concatenate("$",TEXT('Instructor Pay Breakdown'!B7,"0.00"),"/hr")</f>
        <v>$40.00/hr</v>
      </c>
      <c r="D80" s="93">
        <v>0.0</v>
      </c>
      <c r="E80" s="31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5"/>
      <c r="B81" s="7" t="s">
        <v>108</v>
      </c>
      <c r="C81" s="22" t="s">
        <v>109</v>
      </c>
      <c r="D81" s="93">
        <v>0.0</v>
      </c>
      <c r="E81" s="31"/>
      <c r="F81" s="98">
        <f>sum(D77:D81)</f>
        <v>1200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1">
      <c r="A82" s="103" t="s">
        <v>110</v>
      </c>
      <c r="B82" s="82" t="s">
        <v>143</v>
      </c>
      <c r="C82" s="45" t="str">
        <f>concatenate("$",TEXT('Instructor Pay Breakdown'!B9,"0.00"),"/hr")</f>
        <v>$40.00/hr</v>
      </c>
      <c r="D82" s="89">
        <f>'Instructor Pay Breakdown'!I9</f>
        <v>0</v>
      </c>
      <c r="E82" s="31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2"/>
      <c r="B83" s="26" t="s">
        <v>103</v>
      </c>
      <c r="C83" s="22"/>
      <c r="D83" s="93">
        <v>2200.0</v>
      </c>
      <c r="E83" s="31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2"/>
      <c r="B84" s="26" t="s">
        <v>145</v>
      </c>
      <c r="C84" s="22" t="str">
        <f>concatenate("$",TEXT('Instructor Pay Breakdown'!B11,"0.00"),"/hr")</f>
        <v>$40.00/hr</v>
      </c>
      <c r="D84" s="93">
        <f>'Instructor Pay Breakdown'!I11</f>
        <v>0</v>
      </c>
      <c r="E84" s="31"/>
      <c r="F84" s="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2"/>
      <c r="B85" s="105" t="s">
        <v>107</v>
      </c>
      <c r="C85" s="22" t="str">
        <f>concatenate("$",TEXT('Instructor Pay Breakdown'!B13,"0.00"),"/hr")</f>
        <v>$40.00/hr</v>
      </c>
      <c r="D85" s="93">
        <f>'Instructor Pay Breakdown'!I13</f>
        <v>0</v>
      </c>
      <c r="E85" s="31"/>
      <c r="F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2"/>
      <c r="B86" s="105" t="s">
        <v>108</v>
      </c>
      <c r="C86" s="105" t="s">
        <v>109</v>
      </c>
      <c r="D86" s="133">
        <v>300.0</v>
      </c>
      <c r="E86" s="31"/>
      <c r="F86" s="98">
        <f>sum(D82:D86)</f>
        <v>2500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27" t="s">
        <v>112</v>
      </c>
      <c r="B87" s="82" t="s">
        <v>113</v>
      </c>
      <c r="C87" s="29"/>
      <c r="D87" s="89">
        <v>0.0</v>
      </c>
      <c r="E87" s="31"/>
      <c r="F87" s="3" t="s">
        <v>115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32"/>
      <c r="B88" s="26" t="s">
        <v>116</v>
      </c>
      <c r="C88" s="32"/>
      <c r="D88" s="31">
        <v>0.0</v>
      </c>
      <c r="E88" s="109"/>
      <c r="F88" s="3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2"/>
      <c r="B89" s="26" t="s">
        <v>117</v>
      </c>
      <c r="C89" s="32"/>
      <c r="D89" s="24">
        <v>150.0</v>
      </c>
      <c r="E89" s="31"/>
      <c r="F89" s="3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2"/>
      <c r="B90" s="26" t="s">
        <v>118</v>
      </c>
      <c r="C90" s="32"/>
      <c r="D90" s="24">
        <v>300.0</v>
      </c>
      <c r="E90" s="31"/>
      <c r="F90" s="3" t="s">
        <v>119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11" t="s">
        <v>123</v>
      </c>
      <c r="B91" s="112"/>
      <c r="C91" s="113"/>
      <c r="D91" s="114">
        <f>SUM(D30:D90)</f>
        <v>14598.99</v>
      </c>
      <c r="E91" s="134">
        <f>sum(E30:E90)</f>
        <v>0</v>
      </c>
      <c r="F91" s="3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21" t="s">
        <v>125</v>
      </c>
      <c r="B92" s="122"/>
      <c r="C92" s="122"/>
      <c r="D92" s="123">
        <v>10000.0</v>
      </c>
      <c r="E92" s="123">
        <v>10000.0</v>
      </c>
      <c r="F92" s="3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16" t="s">
        <v>124</v>
      </c>
      <c r="B93" s="117"/>
      <c r="C93" s="118"/>
      <c r="D93" s="119">
        <f t="shared" ref="D93:E93" si="2">D26-D91-D29</f>
        <v>35762.18</v>
      </c>
      <c r="E93" s="127">
        <f t="shared" si="2"/>
        <v>28611.17</v>
      </c>
      <c r="F93" s="3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25" t="s">
        <v>126</v>
      </c>
      <c r="B94" s="126"/>
      <c r="C94" s="126"/>
      <c r="D94" s="127">
        <f t="shared" ref="D94:E94" si="3">D93-D92</f>
        <v>25762.18</v>
      </c>
      <c r="E94" s="127">
        <f t="shared" si="3"/>
        <v>18611.17</v>
      </c>
      <c r="F94" s="3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E95" s="2"/>
      <c r="F95" s="3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28"/>
      <c r="B96" s="2"/>
      <c r="C96" s="2"/>
      <c r="E96" s="2"/>
      <c r="F96" s="3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E97" s="2"/>
      <c r="F97" s="3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3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F99" s="3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3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3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3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3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3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3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3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3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3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3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3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3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3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3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3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3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3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3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3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3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3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3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3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3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3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3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3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3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3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3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3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3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3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3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3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3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3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3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3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3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3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3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3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3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3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3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3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3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3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3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3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3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3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3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3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3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3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3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3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3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3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3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3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3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3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3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3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3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3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3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3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3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3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3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3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3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3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3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3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3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3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3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3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3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3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3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3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3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3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3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3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3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3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3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3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3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3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3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3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3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3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3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3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3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3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3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3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3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3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3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3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3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3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3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3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3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3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3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3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3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3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3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3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3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3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3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3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3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3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3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3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3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3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3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3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3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3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3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3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3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3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3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3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3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3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3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3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3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3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3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3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3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3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3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3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3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3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3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3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3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3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3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3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3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3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3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3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3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3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3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3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3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3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3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3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3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3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3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3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3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3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3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3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3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3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3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3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3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3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3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3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3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3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3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3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3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3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3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3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3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3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3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3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3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3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3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3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3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3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3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3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3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3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3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3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3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3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3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3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3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3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3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3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3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3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3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3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3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3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3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3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3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3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3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3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3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3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3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3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3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3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3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3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3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3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3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3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3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3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3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3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3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3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3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3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3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3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3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3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3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3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3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3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3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3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3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3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3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3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3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3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3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3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3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3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3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3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3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3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3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3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3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3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3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3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3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3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3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3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3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3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3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3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3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3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3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3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3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3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3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3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3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3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3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3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3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3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3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3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3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3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3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3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3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3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3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3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3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3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3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3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3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3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3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3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3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3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3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3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3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3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3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3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3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3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3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3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3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3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3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3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3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3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3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3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3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3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3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3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3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3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3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3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3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3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3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3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3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3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3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3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3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3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3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3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3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3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3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3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3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3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3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3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3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3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3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3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3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3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3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3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3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3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3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3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3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3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3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3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3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3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3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3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3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3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3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3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3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3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3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3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3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3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3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3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3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3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3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3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3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3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3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3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3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3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3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3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3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3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3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3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3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3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3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3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3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3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3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3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3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3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3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3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3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3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3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3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3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3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3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3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3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3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3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3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3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3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3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3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3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3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3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3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3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3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3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3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3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3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3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3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3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3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3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3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3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3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3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3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3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3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3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3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3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3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3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3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3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3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3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3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3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3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3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3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3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3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3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3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3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3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3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3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3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3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3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3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3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3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3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3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3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3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3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3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3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3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3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3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3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3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3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3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3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3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3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3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3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3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3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3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3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3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3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3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3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3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3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3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3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3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3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3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3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3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3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3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3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3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3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3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3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3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3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3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3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3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3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3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3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3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3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3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3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3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3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3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3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3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3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3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3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3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3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3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3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3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3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3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3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3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3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3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3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3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3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3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3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3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3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3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3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3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3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3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3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3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3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3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3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3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3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3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3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3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3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3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3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3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3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3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3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3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3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3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3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3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3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3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3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3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3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3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3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3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3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3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3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3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3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3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3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3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3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3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3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3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3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3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3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3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3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3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3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3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3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3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3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3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3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3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3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3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3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3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3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3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3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3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3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3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3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3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3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3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3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3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3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3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3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3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3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3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3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3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3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3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3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3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3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3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3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3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3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3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3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3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3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3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3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3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3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3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3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3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3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3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3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3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3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3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3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3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3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3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3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3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3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3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3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3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3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3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3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3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3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3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3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3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3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3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3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3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3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3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3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3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3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3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3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3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3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3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3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3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3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3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3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3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3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3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3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3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3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3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3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3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3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3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3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3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3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3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3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3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3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3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3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3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3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3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3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3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3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3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3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3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3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3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3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3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3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3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3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3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3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3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3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3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3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3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3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3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3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3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3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3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3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3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3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3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3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3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3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3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3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3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3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3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3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3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3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3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3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3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3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3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3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3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3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3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3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3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3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3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3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3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3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3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3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3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3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3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3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3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3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3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3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3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3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3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3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3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3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3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3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3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3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3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3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3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3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3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3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3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3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3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3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3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3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3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3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3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3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F999" s="3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E5:E24">
    <cfRule type="notContainsBlanks" dxfId="0" priority="1">
      <formula>LEN(TRIM(E5))&gt;0</formula>
    </cfRule>
  </conditionalFormatting>
  <conditionalFormatting sqref="E29:E90">
    <cfRule type="notContainsBlanks" dxfId="1" priority="2">
      <formula>LEN(TRIM(E29))&gt;0</formula>
    </cfRule>
  </conditionalFormatting>
  <hyperlinks>
    <hyperlink display="Instructors (Fall Term)" location="Instructor Pay Breakdown!A2" ref="A77"/>
    <hyperlink display="Instructors (Winter Term)" location="Instructor Pay Breakdown!A7" ref="A8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33"/>
      <c r="G2" s="9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1" t="s">
        <v>2</v>
      </c>
      <c r="B3" s="12"/>
      <c r="C3" s="13"/>
      <c r="D3" s="14">
        <v>28611.17</v>
      </c>
      <c r="E3" s="14">
        <v>28611.17</v>
      </c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129" t="s">
        <v>127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21" t="s">
        <v>8</v>
      </c>
      <c r="B5" s="7" t="s">
        <v>9</v>
      </c>
      <c r="C5" s="22" t="s">
        <v>10</v>
      </c>
      <c r="D5" s="23">
        <v>3200.0</v>
      </c>
      <c r="E5" s="2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7" t="s">
        <v>13</v>
      </c>
      <c r="B6" s="28"/>
      <c r="C6" s="29"/>
      <c r="D6" s="30"/>
      <c r="E6" s="31"/>
      <c r="F6" s="3" t="s">
        <v>14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2"/>
      <c r="B7" s="7"/>
      <c r="C7" s="32"/>
      <c r="D7" s="23"/>
      <c r="E7" s="31"/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5"/>
      <c r="B8" s="7"/>
      <c r="C8" s="32"/>
      <c r="D8" s="23"/>
      <c r="E8" s="31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5"/>
      <c r="B9" s="7"/>
      <c r="C9" s="32"/>
      <c r="D9" s="23"/>
      <c r="E9" s="31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4"/>
      <c r="B10" s="35"/>
      <c r="C10" s="36"/>
      <c r="D10" s="37"/>
      <c r="E10" s="31"/>
      <c r="F10" s="38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21" t="s">
        <v>15</v>
      </c>
      <c r="B11" s="7"/>
      <c r="C11" s="32"/>
      <c r="D11" s="23"/>
      <c r="E11" s="31"/>
      <c r="F11" s="3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34"/>
      <c r="B12" s="35"/>
      <c r="C12" s="39"/>
      <c r="D12" s="40"/>
      <c r="E12" s="24"/>
      <c r="F12" s="3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5" t="s">
        <v>16</v>
      </c>
      <c r="B13" s="7"/>
      <c r="C13" s="22"/>
      <c r="D13" s="23"/>
      <c r="E13" s="31"/>
      <c r="F13" s="3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2"/>
      <c r="B14" s="26"/>
      <c r="C14" s="32"/>
      <c r="D14" s="23"/>
      <c r="E14" s="31"/>
      <c r="F14" s="41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2"/>
      <c r="B15" s="26"/>
      <c r="C15" s="32"/>
      <c r="D15" s="23"/>
      <c r="E15" s="31"/>
      <c r="F15" s="38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2"/>
      <c r="B16" s="26"/>
      <c r="C16" s="32"/>
      <c r="D16" s="23"/>
      <c r="E16" s="31"/>
      <c r="F16" s="3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2"/>
      <c r="B17" s="43"/>
      <c r="C17" s="42"/>
      <c r="D17" s="37"/>
      <c r="E17" s="31"/>
      <c r="F17" s="38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7" t="s">
        <v>18</v>
      </c>
      <c r="B18" s="44" t="s">
        <v>19</v>
      </c>
      <c r="C18" s="45"/>
      <c r="D18" s="30">
        <v>0.0</v>
      </c>
      <c r="E18" s="31"/>
      <c r="F18" s="33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2"/>
      <c r="B19" s="46" t="s">
        <v>20</v>
      </c>
      <c r="C19" s="42"/>
      <c r="D19" s="47">
        <v>0.0</v>
      </c>
      <c r="E19" s="31"/>
      <c r="F19" s="3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8" t="s">
        <v>21</v>
      </c>
      <c r="B20" s="49"/>
      <c r="C20" s="50"/>
      <c r="D20" s="51">
        <v>1000.0</v>
      </c>
      <c r="E20" s="31"/>
      <c r="F20" s="3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2" t="s">
        <v>22</v>
      </c>
      <c r="B21" s="53"/>
      <c r="C21" s="54"/>
      <c r="D21" s="55">
        <v>0.0</v>
      </c>
      <c r="E21" s="31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6" t="s">
        <v>23</v>
      </c>
      <c r="B22" s="7"/>
      <c r="C22" s="57" t="s">
        <v>24</v>
      </c>
      <c r="D22" s="58">
        <v>14750.0</v>
      </c>
      <c r="E22" s="31"/>
      <c r="F22" s="3" t="s">
        <v>25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2"/>
      <c r="B23" s="7"/>
      <c r="C23" s="59"/>
      <c r="D23" s="60"/>
      <c r="E23" s="61"/>
      <c r="F23" s="3" t="s">
        <v>146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6"/>
      <c r="C24" s="62"/>
      <c r="D24" s="61"/>
      <c r="E24" s="6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3" t="s">
        <v>26</v>
      </c>
      <c r="B25" s="64"/>
      <c r="C25" s="65"/>
      <c r="D25" s="66">
        <f t="shared" ref="D25:E25" si="1">sum(D6:D23)</f>
        <v>15750</v>
      </c>
      <c r="E25" s="66">
        <f t="shared" si="1"/>
        <v>0</v>
      </c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7" t="s">
        <v>27</v>
      </c>
      <c r="B26" s="64"/>
      <c r="C26" s="65"/>
      <c r="D26" s="66">
        <f>SUM(D3:D23)</f>
        <v>47561.17</v>
      </c>
      <c r="E26" s="66">
        <f>sum(E3:E23)</f>
        <v>28611.17</v>
      </c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8"/>
      <c r="B27" s="5"/>
      <c r="C27" s="68"/>
      <c r="D27" s="69"/>
      <c r="E27" s="61"/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70" t="s">
        <v>28</v>
      </c>
      <c r="B28" s="71" t="s">
        <v>4</v>
      </c>
      <c r="C28" s="72" t="s">
        <v>5</v>
      </c>
      <c r="D28" s="73" t="s">
        <v>6</v>
      </c>
      <c r="E28" s="73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4" t="s">
        <v>8</v>
      </c>
      <c r="B29" s="26" t="s">
        <v>29</v>
      </c>
      <c r="C29" s="75" t="s">
        <v>30</v>
      </c>
      <c r="D29" s="23">
        <v>3200.0</v>
      </c>
      <c r="E29" s="24"/>
      <c r="F29" s="3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6" t="s">
        <v>32</v>
      </c>
      <c r="B30" s="28"/>
      <c r="C30" s="77"/>
      <c r="D30" s="30"/>
      <c r="E30" s="31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2"/>
      <c r="B31" s="26"/>
      <c r="C31" s="75"/>
      <c r="D31" s="23"/>
      <c r="E31" s="31"/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6"/>
      <c r="B32" s="7"/>
      <c r="C32" s="78"/>
      <c r="D32" s="23"/>
      <c r="E32" s="58"/>
      <c r="F32" s="7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6"/>
      <c r="B33" s="7"/>
      <c r="C33" s="75"/>
      <c r="D33" s="23"/>
      <c r="E33" s="58"/>
      <c r="F33" s="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6" t="s">
        <v>33</v>
      </c>
      <c r="B34" s="80"/>
      <c r="C34" s="77"/>
      <c r="D34" s="30"/>
      <c r="E34" s="58"/>
      <c r="F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5"/>
      <c r="B35" s="81"/>
      <c r="C35" s="75"/>
      <c r="D35" s="23"/>
      <c r="E35" s="61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7" t="s">
        <v>16</v>
      </c>
      <c r="B36" s="82"/>
      <c r="C36" s="45"/>
      <c r="D36" s="83"/>
      <c r="E36" s="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2"/>
      <c r="B37" s="26"/>
      <c r="C37" s="22"/>
      <c r="D37" s="84"/>
      <c r="E37" s="61"/>
      <c r="F37" s="3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2"/>
      <c r="B38" s="7"/>
      <c r="C38" s="22"/>
      <c r="D38" s="84"/>
      <c r="E38" s="31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2"/>
      <c r="B39" s="7"/>
      <c r="C39" s="22"/>
      <c r="D39" s="84"/>
      <c r="E39" s="31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2"/>
      <c r="B40" s="7"/>
      <c r="C40" s="22"/>
      <c r="D40" s="84"/>
      <c r="E40" s="31"/>
      <c r="F40" s="3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5" t="s">
        <v>34</v>
      </c>
      <c r="B41" s="86" t="s">
        <v>35</v>
      </c>
      <c r="C41" s="54"/>
      <c r="D41" s="87"/>
      <c r="E41" s="61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21" t="s">
        <v>36</v>
      </c>
      <c r="B42" s="26" t="s">
        <v>37</v>
      </c>
      <c r="C42" s="32"/>
      <c r="D42" s="131">
        <v>1000.0</v>
      </c>
      <c r="E42" s="31"/>
      <c r="F42" s="3" t="s">
        <v>138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2"/>
      <c r="B43" s="7" t="s">
        <v>39</v>
      </c>
      <c r="C43" s="32"/>
      <c r="D43" s="135"/>
      <c r="E43" s="31"/>
      <c r="F43" s="3" t="s">
        <v>40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8" t="s">
        <v>41</v>
      </c>
      <c r="B44" s="28" t="s">
        <v>42</v>
      </c>
      <c r="C44" s="94"/>
      <c r="D44" s="89">
        <v>126.0</v>
      </c>
      <c r="E44" s="24"/>
      <c r="F44" s="104" t="s">
        <v>140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91"/>
      <c r="B45" s="92" t="s">
        <v>141</v>
      </c>
      <c r="C45" s="2"/>
      <c r="D45" s="93">
        <v>0.0</v>
      </c>
      <c r="E45" s="24"/>
      <c r="F45" s="104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91"/>
      <c r="B46" s="92" t="s">
        <v>48</v>
      </c>
      <c r="C46" s="2"/>
      <c r="D46" s="93">
        <v>27.99</v>
      </c>
      <c r="E46" s="24"/>
      <c r="F46" s="3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7" t="s">
        <v>53</v>
      </c>
      <c r="B47" s="80" t="s">
        <v>54</v>
      </c>
      <c r="C47" s="29"/>
      <c r="D47" s="95">
        <v>0.0</v>
      </c>
      <c r="E47" s="31"/>
      <c r="F47" s="3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6" t="s">
        <v>55</v>
      </c>
      <c r="B48" s="94" t="s">
        <v>56</v>
      </c>
      <c r="C48" s="29"/>
      <c r="D48" s="83">
        <v>300.0</v>
      </c>
      <c r="E48" s="96"/>
      <c r="F48" s="3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2"/>
      <c r="B49" s="2" t="s">
        <v>57</v>
      </c>
      <c r="C49" s="32"/>
      <c r="D49" s="84">
        <v>100.0</v>
      </c>
      <c r="E49" s="13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2"/>
      <c r="B50" s="7" t="s">
        <v>58</v>
      </c>
      <c r="C50" s="32"/>
      <c r="D50" s="23">
        <v>35.0</v>
      </c>
      <c r="E50" s="93"/>
      <c r="F50" s="97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2"/>
      <c r="B51" s="7" t="s">
        <v>60</v>
      </c>
      <c r="C51" s="32"/>
      <c r="D51" s="23"/>
      <c r="E51" s="93"/>
      <c r="F51" s="9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2"/>
      <c r="B52" s="7" t="s">
        <v>61</v>
      </c>
      <c r="C52" s="32"/>
      <c r="D52" s="23">
        <v>200.0</v>
      </c>
      <c r="E52" s="93"/>
      <c r="F52" s="97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2"/>
      <c r="B53" s="7" t="s">
        <v>63</v>
      </c>
      <c r="C53" s="32"/>
      <c r="D53" s="23">
        <v>25.0</v>
      </c>
      <c r="E53" s="93"/>
      <c r="F53" s="9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2"/>
      <c r="B54" s="7" t="s">
        <v>64</v>
      </c>
      <c r="C54" s="32"/>
      <c r="D54" s="23">
        <v>450.0</v>
      </c>
      <c r="E54" s="58"/>
      <c r="F54" s="9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2"/>
      <c r="B55" s="2" t="s">
        <v>65</v>
      </c>
      <c r="C55" s="32"/>
      <c r="D55" s="23">
        <v>0.0</v>
      </c>
      <c r="E55" s="58"/>
      <c r="F55" s="9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2"/>
      <c r="B56" s="2" t="s">
        <v>66</v>
      </c>
      <c r="C56" s="32"/>
      <c r="D56" s="23">
        <v>15.0</v>
      </c>
      <c r="E56" s="31"/>
      <c r="F56" s="3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2"/>
      <c r="B57" s="2" t="s">
        <v>67</v>
      </c>
      <c r="C57" s="22"/>
      <c r="D57" s="23">
        <v>0.0</v>
      </c>
      <c r="E57" s="31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2"/>
      <c r="B58" s="2" t="s">
        <v>69</v>
      </c>
      <c r="C58" s="32"/>
      <c r="D58" s="23">
        <v>160.0</v>
      </c>
      <c r="E58" s="132"/>
      <c r="F58" s="9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2"/>
      <c r="B59" s="7" t="s">
        <v>70</v>
      </c>
      <c r="C59" s="32"/>
      <c r="D59" s="23">
        <v>400.0</v>
      </c>
      <c r="E59" s="31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2"/>
      <c r="B60" s="7" t="s">
        <v>71</v>
      </c>
      <c r="C60" s="32"/>
      <c r="D60" s="23">
        <v>700.0</v>
      </c>
      <c r="E60" s="31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2"/>
      <c r="B61" s="2" t="s">
        <v>72</v>
      </c>
      <c r="C61" s="22" t="s">
        <v>73</v>
      </c>
      <c r="D61" s="99"/>
      <c r="E61" s="93"/>
      <c r="F61" s="97" t="s">
        <v>74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2"/>
      <c r="B62" s="7" t="s">
        <v>75</v>
      </c>
      <c r="C62" s="32"/>
      <c r="D62" s="23">
        <v>40.0</v>
      </c>
      <c r="E62" s="31"/>
      <c r="F62" s="3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2"/>
      <c r="B63" s="7" t="s">
        <v>76</v>
      </c>
      <c r="C63" s="32"/>
      <c r="D63" s="24">
        <v>100.0</v>
      </c>
      <c r="E63" s="31"/>
      <c r="F63" s="3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2"/>
      <c r="B64" s="7" t="s">
        <v>77</v>
      </c>
      <c r="C64" s="32"/>
      <c r="D64" s="24"/>
      <c r="E64" s="31"/>
      <c r="F64" s="3" t="s">
        <v>78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2"/>
      <c r="B65" s="7" t="s">
        <v>79</v>
      </c>
      <c r="C65" s="32"/>
      <c r="D65" s="24">
        <v>30.0</v>
      </c>
      <c r="E65" s="31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1">
      <c r="A66" s="25"/>
      <c r="B66" s="26" t="s">
        <v>80</v>
      </c>
      <c r="C66" s="32"/>
      <c r="D66" s="23">
        <v>500.0</v>
      </c>
      <c r="E66" s="24"/>
      <c r="F66" s="3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34"/>
      <c r="B67" s="43" t="s">
        <v>81</v>
      </c>
      <c r="C67" s="42"/>
      <c r="D67" s="37">
        <v>40.0</v>
      </c>
      <c r="E67" s="24"/>
      <c r="F67" s="3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1">
      <c r="A68" s="25" t="s">
        <v>82</v>
      </c>
      <c r="B68" s="81" t="s">
        <v>83</v>
      </c>
      <c r="C68" s="32"/>
      <c r="D68" s="23">
        <v>250.0</v>
      </c>
      <c r="E68" s="31"/>
      <c r="F68" s="3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2">
      <c r="A69" s="32"/>
      <c r="B69" s="2" t="s">
        <v>84</v>
      </c>
      <c r="C69" s="22" t="s">
        <v>85</v>
      </c>
      <c r="D69" s="23">
        <v>150.0</v>
      </c>
      <c r="E69" s="31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1">
      <c r="A70" s="27" t="s">
        <v>86</v>
      </c>
      <c r="B70" s="80" t="s">
        <v>87</v>
      </c>
      <c r="C70" s="29"/>
      <c r="D70" s="30">
        <v>0.0</v>
      </c>
      <c r="E70" s="31"/>
      <c r="F70" s="33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2"/>
      <c r="B71" s="81" t="s">
        <v>88</v>
      </c>
      <c r="C71" s="32"/>
      <c r="D71" s="23">
        <v>10.0</v>
      </c>
      <c r="E71" s="31"/>
      <c r="F71" s="33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2"/>
      <c r="B72" s="26" t="s">
        <v>89</v>
      </c>
      <c r="C72" s="32"/>
      <c r="D72" s="23">
        <v>200.0</v>
      </c>
      <c r="E72" s="61"/>
      <c r="F72" s="3"/>
      <c r="G72" s="2"/>
      <c r="H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2">
      <c r="A73" s="32"/>
      <c r="B73" s="26" t="s">
        <v>90</v>
      </c>
      <c r="C73" s="32"/>
      <c r="D73" s="24">
        <v>30.0</v>
      </c>
      <c r="E73" s="31"/>
      <c r="F73" s="33"/>
      <c r="G73" s="2"/>
      <c r="H73" s="2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5"/>
      <c r="B74" s="26" t="s">
        <v>91</v>
      </c>
      <c r="C74" s="32"/>
      <c r="D74" s="23">
        <v>400.0</v>
      </c>
      <c r="E74" s="31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1">
      <c r="A75" s="27" t="s">
        <v>93</v>
      </c>
      <c r="B75" s="80" t="s">
        <v>94</v>
      </c>
      <c r="C75" s="29"/>
      <c r="D75" s="30">
        <v>40.0</v>
      </c>
      <c r="E75" s="31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2"/>
      <c r="B76" s="7" t="s">
        <v>95</v>
      </c>
      <c r="C76" s="32"/>
      <c r="D76" s="84">
        <v>20.0</v>
      </c>
      <c r="E76" s="96"/>
      <c r="F76" s="3"/>
      <c r="G76" s="10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2">
      <c r="A77" s="32"/>
      <c r="B77" s="2" t="s">
        <v>96</v>
      </c>
      <c r="C77" s="22"/>
      <c r="D77" s="84">
        <v>600.0</v>
      </c>
      <c r="E77" s="96"/>
      <c r="F77" s="3" t="s">
        <v>97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1">
      <c r="A78" s="103" t="s">
        <v>98</v>
      </c>
      <c r="B78" s="82" t="s">
        <v>143</v>
      </c>
      <c r="C78" s="45" t="str">
        <f>concatenate("$",TEXT('Instructor Pay Breakdown'!B3,"0.00"),"/hr")</f>
        <v>$40.00/hr</v>
      </c>
      <c r="D78" s="89">
        <v>0.0</v>
      </c>
      <c r="E78" s="31"/>
      <c r="F78" s="3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2"/>
      <c r="B79" s="105" t="s">
        <v>103</v>
      </c>
      <c r="C79" s="22"/>
      <c r="D79" s="93">
        <v>500.0</v>
      </c>
      <c r="E79" s="31"/>
      <c r="F79" s="3" t="s">
        <v>148</v>
      </c>
      <c r="Q79" s="106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32"/>
      <c r="B80" s="26" t="s">
        <v>145</v>
      </c>
      <c r="C80" s="22" t="str">
        <f>concatenate("$",TEXT('Instructor Pay Breakdown'!B5,"0.00"),"/hr")</f>
        <v>$40.00/hr</v>
      </c>
      <c r="D80" s="93">
        <v>0.0</v>
      </c>
      <c r="E80" s="31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5"/>
      <c r="B81" s="7" t="s">
        <v>107</v>
      </c>
      <c r="C81" s="22" t="str">
        <f>concatenate("$",TEXT('Instructor Pay Breakdown'!B7,"0.00"),"/hr")</f>
        <v>$40.00/hr</v>
      </c>
      <c r="D81" s="93">
        <v>0.0</v>
      </c>
      <c r="E81" s="31"/>
      <c r="F81" s="3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25"/>
      <c r="B82" s="7" t="s">
        <v>108</v>
      </c>
      <c r="C82" s="22" t="s">
        <v>109</v>
      </c>
      <c r="D82" s="93">
        <v>0.0</v>
      </c>
      <c r="E82" s="31"/>
      <c r="F82" s="98">
        <f>sum(D78:D82)</f>
        <v>500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1">
      <c r="A83" s="103" t="s">
        <v>110</v>
      </c>
      <c r="B83" s="82" t="s">
        <v>143</v>
      </c>
      <c r="C83" s="45" t="str">
        <f>concatenate("$",TEXT('Instructor Pay Breakdown'!B9,"0.00"),"/hr")</f>
        <v>$40.00/hr</v>
      </c>
      <c r="D83" s="89">
        <v>0.0</v>
      </c>
      <c r="E83" s="31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2"/>
      <c r="B84" s="26" t="s">
        <v>103</v>
      </c>
      <c r="C84" s="22"/>
      <c r="D84" s="93">
        <v>800.0</v>
      </c>
      <c r="E84" s="31"/>
      <c r="F84" s="90" t="s">
        <v>149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2"/>
      <c r="B85" s="26" t="s">
        <v>145</v>
      </c>
      <c r="C85" s="22" t="str">
        <f>concatenate("$",TEXT('Instructor Pay Breakdown'!B11,"0.00"),"/hr")</f>
        <v>$40.00/hr</v>
      </c>
      <c r="D85" s="93">
        <v>0.0</v>
      </c>
      <c r="E85" s="31"/>
      <c r="F85" s="3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2"/>
      <c r="B86" s="105" t="s">
        <v>107</v>
      </c>
      <c r="C86" s="22" t="str">
        <f>concatenate("$",TEXT('Instructor Pay Breakdown'!B13,"0.00"),"/hr")</f>
        <v>$40.00/hr</v>
      </c>
      <c r="D86" s="93">
        <v>0.0</v>
      </c>
      <c r="E86" s="31"/>
      <c r="F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2">
      <c r="A87" s="32"/>
      <c r="B87" s="105" t="s">
        <v>108</v>
      </c>
      <c r="C87" s="105" t="s">
        <v>109</v>
      </c>
      <c r="D87" s="133">
        <v>0.0</v>
      </c>
      <c r="E87" s="31"/>
      <c r="F87" s="98">
        <f>sum(D83:D87)</f>
        <v>800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27" t="s">
        <v>112</v>
      </c>
      <c r="B88" s="82" t="s">
        <v>113</v>
      </c>
      <c r="C88" s="29"/>
      <c r="D88" s="89">
        <v>100.0</v>
      </c>
      <c r="E88" s="31"/>
      <c r="F88" s="3" t="s">
        <v>115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2"/>
      <c r="B89" s="26" t="s">
        <v>116</v>
      </c>
      <c r="C89" s="32"/>
      <c r="D89" s="31">
        <v>0.0</v>
      </c>
      <c r="E89" s="109"/>
      <c r="F89" s="3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2"/>
      <c r="B90" s="26" t="s">
        <v>117</v>
      </c>
      <c r="C90" s="32"/>
      <c r="D90" s="24">
        <v>0.0</v>
      </c>
      <c r="E90" s="31"/>
      <c r="F90" s="3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1">
      <c r="A91" s="32"/>
      <c r="B91" s="26" t="s">
        <v>118</v>
      </c>
      <c r="C91" s="32"/>
      <c r="D91" s="24">
        <v>100.0</v>
      </c>
      <c r="E91" s="31"/>
      <c r="F91" s="3" t="s">
        <v>119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11" t="s">
        <v>123</v>
      </c>
      <c r="B92" s="112"/>
      <c r="C92" s="113"/>
      <c r="D92" s="114">
        <f>SUM(D30:D91)</f>
        <v>7448.99</v>
      </c>
      <c r="E92" s="134">
        <f>sum(E30:E91)</f>
        <v>0</v>
      </c>
      <c r="F92" s="3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21" t="s">
        <v>125</v>
      </c>
      <c r="B93" s="122"/>
      <c r="C93" s="122"/>
      <c r="D93" s="123">
        <v>10000.0</v>
      </c>
      <c r="E93" s="123">
        <v>10000.0</v>
      </c>
      <c r="F93" s="3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16" t="s">
        <v>124</v>
      </c>
      <c r="B94" s="117"/>
      <c r="C94" s="118"/>
      <c r="D94" s="119">
        <f t="shared" ref="D94:E94" si="2">D26-D92-D29</f>
        <v>36912.18</v>
      </c>
      <c r="E94" s="127">
        <f t="shared" si="2"/>
        <v>28611.17</v>
      </c>
      <c r="F94" s="3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25" t="s">
        <v>126</v>
      </c>
      <c r="B95" s="126"/>
      <c r="C95" s="126"/>
      <c r="D95" s="127">
        <f t="shared" ref="D95:E95" si="3">D94-D93</f>
        <v>26912.18</v>
      </c>
      <c r="E95" s="127">
        <f t="shared" si="3"/>
        <v>18611.17</v>
      </c>
      <c r="F95" s="3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E96" s="2"/>
      <c r="F96" s="3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28"/>
      <c r="B97" s="2"/>
      <c r="C97" s="2"/>
      <c r="E97" s="2"/>
      <c r="F97" s="3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E98" s="2"/>
      <c r="F98" s="3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3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3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3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3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3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3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3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3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3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3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3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3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3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3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3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3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3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3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3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3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3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3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3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3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3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3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3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3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3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3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3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3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3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3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3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3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3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3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3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3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3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3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3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3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3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3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3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3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3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3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3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3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3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3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3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3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3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3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3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3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3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3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3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3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3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3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3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3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3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3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3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3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3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3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3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3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3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3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3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3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3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3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3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3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3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3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3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3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3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3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3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3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3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3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3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3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3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3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3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3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3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3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3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3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3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3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3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3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3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3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3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3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3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3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3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3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3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3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3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3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3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3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3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3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3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3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3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3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3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3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3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3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3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3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3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3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3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3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3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3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3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3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3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3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3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3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3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3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3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3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3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3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3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3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3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3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3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3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3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3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3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3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3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3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3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3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3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3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3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3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3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3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3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3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3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3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3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3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3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3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3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3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3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3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3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3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3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3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3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3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3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3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3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3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3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3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3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3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3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3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3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3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3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3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3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3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3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3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3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3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3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3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3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3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3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3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3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3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3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3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3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3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3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3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3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3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3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3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3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3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3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3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3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3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3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3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3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3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3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3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3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3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3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3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3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3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3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3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3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3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3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3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3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3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3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3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3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3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3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3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3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3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3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3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3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3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3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3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3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3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3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3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3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3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3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3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3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3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3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3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3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3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3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3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3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3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3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3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3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3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3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3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3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3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3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3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3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3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3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3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3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3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3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3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3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3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3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3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3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3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3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3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3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3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3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3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3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3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3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3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3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3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3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3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3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3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3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3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3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3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3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3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3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3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3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3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3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3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3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3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3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3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3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3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3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3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3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3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3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3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3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3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3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3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3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3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3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3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3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3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3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3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3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3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3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3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3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3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3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3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3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3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3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3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3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3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3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3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3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3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3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3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3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3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3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3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3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3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3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3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3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3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3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3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3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3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3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3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3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3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3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3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3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3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3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3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3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3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3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3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3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3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3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3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3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3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3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3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3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3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3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3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3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3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3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3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3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3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3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3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3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3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3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3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3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3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3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3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3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3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3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3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3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3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3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3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3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3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3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3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3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3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3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3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3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3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3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3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3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3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3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3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3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3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3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3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3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3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3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3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3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3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3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3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3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3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3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3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3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3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3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3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3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3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3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3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3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3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3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3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3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3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3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3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3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3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3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3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3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3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3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3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3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3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3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3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3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3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3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3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3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3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3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3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3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3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3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3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3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3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3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3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3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3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3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3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3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3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3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3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3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3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3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3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3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3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3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3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3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3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3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3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3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3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3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3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3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3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3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3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3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3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3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3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3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3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3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3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3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3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3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3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3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3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3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3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3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3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3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3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3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3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3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3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3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3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3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3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3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3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3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3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3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3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3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3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3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3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3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3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3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3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3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3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3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3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3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3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3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3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3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3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3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3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3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3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3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3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3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3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3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3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3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3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3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3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3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3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3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3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3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3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3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3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3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3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3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3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3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3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3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3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3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3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3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3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3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3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3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3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3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3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3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3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3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3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3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3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3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3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3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3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3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3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3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3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3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3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3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3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3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3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3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3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3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3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3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3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3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3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3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3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3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3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3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3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3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3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3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3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3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3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3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3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3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3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3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3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3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3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3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3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3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3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3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3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3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3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3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3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3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3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3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3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3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3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3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3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3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3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3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3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3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3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3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3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3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3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3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3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3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3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3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3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3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3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3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3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3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3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3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3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3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3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3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3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3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3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3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3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3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3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3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3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3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3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3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3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3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3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3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3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3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3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3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3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3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3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3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3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3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3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3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3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3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3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3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3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3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3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3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3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3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3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3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3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3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3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3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3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3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3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3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3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3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3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3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3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3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3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3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3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3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3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3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3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3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3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3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3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3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3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3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3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3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3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3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3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3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3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3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3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3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3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3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3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3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3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3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3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3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3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3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3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3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3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3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3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3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3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3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3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3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3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3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3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3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3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3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3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3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3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3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3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3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F1000" s="3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E5:E24">
    <cfRule type="notContainsBlanks" dxfId="0" priority="1">
      <formula>LEN(TRIM(E5))&gt;0</formula>
    </cfRule>
  </conditionalFormatting>
  <conditionalFormatting sqref="E29:E91">
    <cfRule type="notContainsBlanks" dxfId="1" priority="2">
      <formula>LEN(TRIM(E29))&gt;0</formula>
    </cfRule>
  </conditionalFormatting>
  <hyperlinks>
    <hyperlink display="Instructors (Fall Term)" location="Instructor Pay Breakdown!A2" ref="A78"/>
    <hyperlink display="Instructors (Winter Term)" location="Instructor Pay Breakdown!A7" ref="A83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33"/>
      <c r="G2" s="9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1" t="s">
        <v>2</v>
      </c>
      <c r="B3" s="12"/>
      <c r="C3" s="13"/>
      <c r="D3" s="14">
        <v>28611.17</v>
      </c>
      <c r="E3" s="14">
        <v>28611.17</v>
      </c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129" t="s">
        <v>127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21" t="s">
        <v>8</v>
      </c>
      <c r="B5" s="7" t="s">
        <v>9</v>
      </c>
      <c r="C5" s="22" t="s">
        <v>10</v>
      </c>
      <c r="D5" s="23">
        <v>3200.0</v>
      </c>
      <c r="E5" s="2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5" t="s">
        <v>13</v>
      </c>
      <c r="B6" s="26" t="s">
        <v>150</v>
      </c>
      <c r="C6" s="32"/>
      <c r="D6" s="23">
        <v>2000.0</v>
      </c>
      <c r="E6" s="31"/>
      <c r="F6" s="3" t="s">
        <v>151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2"/>
      <c r="B7" s="7" t="s">
        <v>152</v>
      </c>
      <c r="C7" s="32"/>
      <c r="D7" s="23">
        <v>1500.0</v>
      </c>
      <c r="E7" s="31"/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5"/>
      <c r="B8" s="7" t="s">
        <v>153</v>
      </c>
      <c r="C8" s="32"/>
      <c r="D8" s="23">
        <v>1700.0</v>
      </c>
      <c r="E8" s="31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5"/>
      <c r="B9" s="7" t="s">
        <v>154</v>
      </c>
      <c r="C9" s="32"/>
      <c r="D9" s="23">
        <v>1750.0</v>
      </c>
      <c r="E9" s="31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4"/>
      <c r="B10" s="35" t="s">
        <v>155</v>
      </c>
      <c r="C10" s="36"/>
      <c r="D10" s="37">
        <v>2200.0</v>
      </c>
      <c r="E10" s="31"/>
      <c r="F10" s="38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21" t="s">
        <v>15</v>
      </c>
      <c r="B11" s="7" t="s">
        <v>128</v>
      </c>
      <c r="C11" s="32"/>
      <c r="D11" s="23">
        <v>1500.0</v>
      </c>
      <c r="E11" s="31"/>
      <c r="F11" s="3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27"/>
      <c r="B12" s="82" t="s">
        <v>156</v>
      </c>
      <c r="C12" s="29"/>
      <c r="D12" s="30">
        <v>967.0</v>
      </c>
      <c r="E12" s="31"/>
      <c r="F12" s="3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7" t="s">
        <v>16</v>
      </c>
      <c r="B13" s="82" t="s">
        <v>129</v>
      </c>
      <c r="C13" s="45"/>
      <c r="D13" s="30">
        <v>3000.0</v>
      </c>
      <c r="E13" s="31"/>
      <c r="F13" s="3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2"/>
      <c r="B14" s="26" t="s">
        <v>157</v>
      </c>
      <c r="C14" s="32"/>
      <c r="D14" s="23">
        <v>1700.0</v>
      </c>
      <c r="E14" s="31"/>
      <c r="F14" s="38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2"/>
      <c r="B15" s="26" t="s">
        <v>130</v>
      </c>
      <c r="C15" s="32"/>
      <c r="D15" s="23">
        <v>1500.0</v>
      </c>
      <c r="E15" s="31"/>
      <c r="F15" s="41" t="s">
        <v>131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2"/>
      <c r="B16" s="26" t="s">
        <v>158</v>
      </c>
      <c r="C16" s="32"/>
      <c r="D16" s="23">
        <v>700.0</v>
      </c>
      <c r="E16" s="31"/>
      <c r="F16" s="3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32"/>
      <c r="B17" s="26"/>
      <c r="C17" s="32"/>
      <c r="D17" s="23"/>
      <c r="E17" s="31"/>
      <c r="F17" s="38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2">
      <c r="A18" s="42"/>
      <c r="B18" s="43"/>
      <c r="C18" s="42"/>
      <c r="D18" s="37"/>
      <c r="E18" s="31"/>
      <c r="F18" s="38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1">
      <c r="A19" s="27" t="s">
        <v>18</v>
      </c>
      <c r="B19" s="44" t="s">
        <v>19</v>
      </c>
      <c r="C19" s="45"/>
      <c r="D19" s="30">
        <v>0.0</v>
      </c>
      <c r="E19" s="31"/>
      <c r="F19" s="33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2">
      <c r="A20" s="42"/>
      <c r="B20" s="46" t="s">
        <v>20</v>
      </c>
      <c r="C20" s="42"/>
      <c r="D20" s="47">
        <v>200.0</v>
      </c>
      <c r="E20" s="31"/>
      <c r="F20" s="33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48" t="s">
        <v>159</v>
      </c>
      <c r="B21" s="49"/>
      <c r="C21" s="50"/>
      <c r="D21" s="51">
        <v>1500.0</v>
      </c>
      <c r="E21" s="31"/>
      <c r="F21" s="33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2" t="s">
        <v>22</v>
      </c>
      <c r="B22" s="53"/>
      <c r="C22" s="54"/>
      <c r="D22" s="55">
        <v>0.0</v>
      </c>
      <c r="E22" s="3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1">
      <c r="A23" s="56" t="s">
        <v>23</v>
      </c>
      <c r="B23" s="7"/>
      <c r="C23" s="57" t="s">
        <v>24</v>
      </c>
      <c r="D23" s="58">
        <v>25000.0</v>
      </c>
      <c r="E23" s="31"/>
      <c r="F23" s="3" t="s">
        <v>160</v>
      </c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32"/>
      <c r="B24" s="7"/>
      <c r="C24" s="59"/>
      <c r="D24" s="60"/>
      <c r="E24" s="61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outlineLevel="2">
      <c r="A25" s="2"/>
      <c r="B25" s="46"/>
      <c r="C25" s="62"/>
      <c r="D25" s="61"/>
      <c r="E25" s="6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3" t="s">
        <v>26</v>
      </c>
      <c r="B26" s="64"/>
      <c r="C26" s="65"/>
      <c r="D26" s="66">
        <f t="shared" ref="D26:E26" si="1">sum(D6:D24)</f>
        <v>45217</v>
      </c>
      <c r="E26" s="66">
        <f t="shared" si="1"/>
        <v>0</v>
      </c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7" t="s">
        <v>27</v>
      </c>
      <c r="B27" s="64"/>
      <c r="C27" s="65"/>
      <c r="D27" s="66">
        <f>SUM(D3:D24)</f>
        <v>77028.17</v>
      </c>
      <c r="E27" s="66">
        <f>sum(E3:E24)</f>
        <v>28611.17</v>
      </c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8"/>
      <c r="B28" s="5"/>
      <c r="C28" s="68"/>
      <c r="D28" s="69"/>
      <c r="E28" s="61"/>
      <c r="F28" s="3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70" t="s">
        <v>28</v>
      </c>
      <c r="B29" s="71" t="s">
        <v>4</v>
      </c>
      <c r="C29" s="72" t="s">
        <v>5</v>
      </c>
      <c r="D29" s="73" t="s">
        <v>6</v>
      </c>
      <c r="E29" s="73" t="s">
        <v>7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4" t="s">
        <v>8</v>
      </c>
      <c r="B30" s="26" t="s">
        <v>29</v>
      </c>
      <c r="C30" s="75" t="s">
        <v>30</v>
      </c>
      <c r="D30" s="23">
        <v>3200.0</v>
      </c>
      <c r="E30" s="24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1">
      <c r="A31" s="76" t="s">
        <v>32</v>
      </c>
      <c r="B31" s="28" t="s">
        <v>161</v>
      </c>
      <c r="C31" s="77"/>
      <c r="D31" s="30">
        <v>1000.0</v>
      </c>
      <c r="E31" s="31"/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32"/>
      <c r="B32" s="26" t="s">
        <v>153</v>
      </c>
      <c r="C32" s="75"/>
      <c r="D32" s="23">
        <v>700.0</v>
      </c>
      <c r="E32" s="31"/>
      <c r="F32" s="3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6"/>
      <c r="B33" s="7" t="s">
        <v>154</v>
      </c>
      <c r="C33" s="78"/>
      <c r="D33" s="23">
        <v>550.0</v>
      </c>
      <c r="E33" s="58"/>
      <c r="F33" s="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2">
      <c r="A34" s="56"/>
      <c r="B34" s="7" t="s">
        <v>155</v>
      </c>
      <c r="C34" s="75"/>
      <c r="D34" s="23">
        <v>600.0</v>
      </c>
      <c r="E34" s="58"/>
      <c r="F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1">
      <c r="A35" s="76" t="s">
        <v>33</v>
      </c>
      <c r="B35" s="80" t="s">
        <v>132</v>
      </c>
      <c r="C35" s="77"/>
      <c r="D35" s="30">
        <v>900.0</v>
      </c>
      <c r="E35" s="58"/>
      <c r="F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2">
      <c r="A36" s="25"/>
      <c r="B36" s="81" t="s">
        <v>156</v>
      </c>
      <c r="C36" s="75" t="s">
        <v>162</v>
      </c>
      <c r="D36" s="23">
        <v>2200.0</v>
      </c>
      <c r="E36" s="61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1">
      <c r="A37" s="27" t="s">
        <v>16</v>
      </c>
      <c r="B37" s="82" t="s">
        <v>129</v>
      </c>
      <c r="C37" s="45"/>
      <c r="D37" s="83">
        <v>2000.0</v>
      </c>
      <c r="E37" s="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2"/>
      <c r="B38" s="26" t="s">
        <v>157</v>
      </c>
      <c r="C38" s="32"/>
      <c r="D38" s="84">
        <v>600.0</v>
      </c>
      <c r="E38" s="24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2"/>
      <c r="B39" s="26" t="s">
        <v>130</v>
      </c>
      <c r="C39" s="22" t="s">
        <v>135</v>
      </c>
      <c r="D39" s="84">
        <v>1000.0</v>
      </c>
      <c r="E39" s="61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2"/>
      <c r="B40" s="7"/>
      <c r="C40" s="22" t="s">
        <v>136</v>
      </c>
      <c r="D40" s="84">
        <v>500.0</v>
      </c>
      <c r="E40" s="31"/>
      <c r="F40" s="3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2">
      <c r="A41" s="32"/>
      <c r="B41" s="7" t="s">
        <v>163</v>
      </c>
      <c r="C41" s="22" t="s">
        <v>164</v>
      </c>
      <c r="D41" s="84">
        <v>962.58</v>
      </c>
      <c r="E41" s="31"/>
      <c r="F41" s="3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2">
      <c r="A42" s="32"/>
      <c r="B42" s="7"/>
      <c r="C42" s="22" t="s">
        <v>165</v>
      </c>
      <c r="D42" s="84">
        <v>600.0</v>
      </c>
      <c r="E42" s="31"/>
      <c r="F42" s="3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1">
      <c r="A43" s="85" t="s">
        <v>34</v>
      </c>
      <c r="B43" s="86" t="s">
        <v>35</v>
      </c>
      <c r="C43" s="54"/>
      <c r="D43" s="87">
        <v>900.0</v>
      </c>
      <c r="E43" s="61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1">
      <c r="A44" s="21" t="s">
        <v>36</v>
      </c>
      <c r="B44" s="26" t="s">
        <v>37</v>
      </c>
      <c r="C44" s="32"/>
      <c r="D44" s="131">
        <v>1000.0</v>
      </c>
      <c r="E44" s="31"/>
      <c r="F44" s="3" t="s">
        <v>138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32"/>
      <c r="B45" s="7" t="s">
        <v>39</v>
      </c>
      <c r="C45" s="32"/>
      <c r="D45" s="84">
        <v>200.0</v>
      </c>
      <c r="E45" s="31"/>
      <c r="F45" s="3" t="s">
        <v>166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32"/>
      <c r="B46" s="7" t="s">
        <v>42</v>
      </c>
      <c r="C46" s="7"/>
      <c r="D46" s="31">
        <v>126.2</v>
      </c>
      <c r="E46" s="2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2">
      <c r="A47" s="32"/>
      <c r="B47" s="7" t="s">
        <v>141</v>
      </c>
      <c r="C47" s="32"/>
      <c r="D47" s="24">
        <v>0.0</v>
      </c>
      <c r="E47" s="61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88" t="s">
        <v>41</v>
      </c>
      <c r="B48" s="28" t="s">
        <v>42</v>
      </c>
      <c r="C48" s="94"/>
      <c r="D48" s="89">
        <v>126.0</v>
      </c>
      <c r="E48" s="24"/>
      <c r="F48" s="104" t="s">
        <v>140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1">
      <c r="A49" s="91"/>
      <c r="B49" s="92" t="s">
        <v>141</v>
      </c>
      <c r="C49" s="2"/>
      <c r="D49" s="93">
        <v>0.0</v>
      </c>
      <c r="E49" s="24"/>
      <c r="F49" s="104" t="s">
        <v>47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1">
      <c r="A50" s="91"/>
      <c r="B50" s="92" t="s">
        <v>48</v>
      </c>
      <c r="C50" s="2"/>
      <c r="D50" s="93">
        <v>27.99</v>
      </c>
      <c r="E50" s="24"/>
      <c r="F50" s="3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1">
      <c r="A51" s="27" t="s">
        <v>53</v>
      </c>
      <c r="B51" s="80" t="s">
        <v>54</v>
      </c>
      <c r="C51" s="29"/>
      <c r="D51" s="95">
        <v>0.0</v>
      </c>
      <c r="E51" s="31"/>
      <c r="F51" s="3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1">
      <c r="A52" s="76" t="s">
        <v>55</v>
      </c>
      <c r="B52" s="94" t="s">
        <v>56</v>
      </c>
      <c r="C52" s="29"/>
      <c r="D52" s="83">
        <v>300.0</v>
      </c>
      <c r="E52" s="96"/>
      <c r="F52" s="3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2"/>
      <c r="B53" s="2" t="s">
        <v>57</v>
      </c>
      <c r="C53" s="32"/>
      <c r="D53" s="84">
        <v>100.0</v>
      </c>
      <c r="E53" s="13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2"/>
      <c r="B54" s="7" t="s">
        <v>58</v>
      </c>
      <c r="C54" s="32"/>
      <c r="D54" s="23">
        <v>35.0</v>
      </c>
      <c r="E54" s="93"/>
      <c r="F54" s="97" t="s">
        <v>59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2"/>
      <c r="B55" s="7" t="s">
        <v>60</v>
      </c>
      <c r="C55" s="32"/>
      <c r="D55" s="23">
        <v>1000.0</v>
      </c>
      <c r="E55" s="93"/>
      <c r="F55" s="9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2"/>
      <c r="B56" s="7" t="s">
        <v>61</v>
      </c>
      <c r="C56" s="32"/>
      <c r="D56" s="23">
        <v>200.0</v>
      </c>
      <c r="E56" s="93"/>
      <c r="F56" s="97" t="s">
        <v>62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2"/>
      <c r="B57" s="7" t="s">
        <v>63</v>
      </c>
      <c r="C57" s="32"/>
      <c r="D57" s="23">
        <v>25.0</v>
      </c>
      <c r="E57" s="93"/>
      <c r="F57" s="9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2"/>
      <c r="B58" s="2" t="s">
        <v>65</v>
      </c>
      <c r="C58" s="32"/>
      <c r="D58" s="23">
        <v>500.0</v>
      </c>
      <c r="E58" s="58"/>
      <c r="F58" s="9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2"/>
      <c r="B59" s="2" t="s">
        <v>66</v>
      </c>
      <c r="C59" s="32"/>
      <c r="D59" s="23">
        <v>15.0</v>
      </c>
      <c r="E59" s="31"/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2"/>
      <c r="B60" s="2" t="s">
        <v>67</v>
      </c>
      <c r="C60" s="22"/>
      <c r="D60" s="23">
        <v>2000.0</v>
      </c>
      <c r="E60" s="31"/>
      <c r="F60" s="3" t="s">
        <v>142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2"/>
      <c r="B61" s="2" t="s">
        <v>69</v>
      </c>
      <c r="C61" s="32"/>
      <c r="D61" s="23">
        <v>160.0</v>
      </c>
      <c r="E61" s="132"/>
      <c r="F61" s="9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2"/>
      <c r="B62" s="7" t="s">
        <v>70</v>
      </c>
      <c r="C62" s="32"/>
      <c r="D62" s="23">
        <v>400.0</v>
      </c>
      <c r="E62" s="31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2"/>
      <c r="B63" s="7" t="s">
        <v>71</v>
      </c>
      <c r="C63" s="32"/>
      <c r="D63" s="23">
        <v>700.0</v>
      </c>
      <c r="E63" s="31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2"/>
      <c r="B64" s="2" t="s">
        <v>72</v>
      </c>
      <c r="C64" s="22" t="s">
        <v>73</v>
      </c>
      <c r="D64" s="99"/>
      <c r="E64" s="93"/>
      <c r="F64" s="97" t="s">
        <v>74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2"/>
      <c r="B65" s="7" t="s">
        <v>75</v>
      </c>
      <c r="C65" s="32"/>
      <c r="D65" s="23">
        <v>40.0</v>
      </c>
      <c r="E65" s="31"/>
      <c r="F65" s="3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32"/>
      <c r="B66" s="7" t="s">
        <v>76</v>
      </c>
      <c r="C66" s="32"/>
      <c r="D66" s="24">
        <v>200.0</v>
      </c>
      <c r="E66" s="31"/>
      <c r="F66" s="3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2">
      <c r="A67" s="32"/>
      <c r="B67" s="7" t="s">
        <v>77</v>
      </c>
      <c r="C67" s="32"/>
      <c r="D67" s="24"/>
      <c r="E67" s="31"/>
      <c r="F67" s="3" t="s">
        <v>78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2"/>
      <c r="B68" s="7" t="s">
        <v>79</v>
      </c>
      <c r="C68" s="32"/>
      <c r="D68" s="24">
        <v>30.0</v>
      </c>
      <c r="E68" s="31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100"/>
      <c r="B69" s="101" t="s">
        <v>81</v>
      </c>
      <c r="C69" s="39"/>
      <c r="D69" s="40">
        <v>40.0</v>
      </c>
      <c r="E69" s="24"/>
      <c r="F69" s="3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1">
      <c r="A70" s="25" t="s">
        <v>82</v>
      </c>
      <c r="B70" s="81" t="s">
        <v>83</v>
      </c>
      <c r="C70" s="32"/>
      <c r="D70" s="23">
        <v>250.0</v>
      </c>
      <c r="E70" s="31"/>
      <c r="F70" s="3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2"/>
      <c r="B71" s="2" t="s">
        <v>84</v>
      </c>
      <c r="C71" s="22" t="s">
        <v>85</v>
      </c>
      <c r="D71" s="23">
        <v>150.0</v>
      </c>
      <c r="E71" s="31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1">
      <c r="A72" s="27" t="s">
        <v>86</v>
      </c>
      <c r="B72" s="80" t="s">
        <v>87</v>
      </c>
      <c r="C72" s="29"/>
      <c r="D72" s="30">
        <v>0.0</v>
      </c>
      <c r="E72" s="31"/>
      <c r="F72" s="33"/>
      <c r="G72" s="2"/>
      <c r="H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2">
      <c r="A73" s="32"/>
      <c r="B73" s="81" t="s">
        <v>88</v>
      </c>
      <c r="C73" s="32"/>
      <c r="D73" s="23">
        <v>10.0</v>
      </c>
      <c r="E73" s="31"/>
      <c r="F73" s="33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2">
      <c r="A74" s="32"/>
      <c r="B74" s="26" t="s">
        <v>89</v>
      </c>
      <c r="C74" s="32"/>
      <c r="D74" s="23">
        <v>200.0</v>
      </c>
      <c r="E74" s="61"/>
      <c r="F74" s="3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2"/>
      <c r="B75" s="26" t="s">
        <v>90</v>
      </c>
      <c r="C75" s="32"/>
      <c r="D75" s="24">
        <v>30.0</v>
      </c>
      <c r="E75" s="31"/>
      <c r="F75" s="33"/>
      <c r="G75" s="2"/>
      <c r="H75" s="2"/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1">
      <c r="A76" s="25"/>
      <c r="B76" s="26" t="s">
        <v>91</v>
      </c>
      <c r="C76" s="32"/>
      <c r="D76" s="23">
        <v>400.0</v>
      </c>
      <c r="E76" s="31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27" t="s">
        <v>93</v>
      </c>
      <c r="B77" s="80" t="s">
        <v>94</v>
      </c>
      <c r="C77" s="29"/>
      <c r="D77" s="30">
        <v>40.0</v>
      </c>
      <c r="E77" s="31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2"/>
      <c r="B78" s="7" t="s">
        <v>95</v>
      </c>
      <c r="C78" s="32"/>
      <c r="D78" s="84">
        <v>20.0</v>
      </c>
      <c r="E78" s="96"/>
      <c r="F78" s="3"/>
      <c r="G78" s="10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2"/>
      <c r="B79" s="2" t="s">
        <v>96</v>
      </c>
      <c r="C79" s="22"/>
      <c r="D79" s="84">
        <v>1000.0</v>
      </c>
      <c r="E79" s="96"/>
      <c r="F79" s="3" t="s">
        <v>97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1">
      <c r="A80" s="103" t="s">
        <v>98</v>
      </c>
      <c r="B80" s="82" t="s">
        <v>143</v>
      </c>
      <c r="C80" s="45" t="str">
        <f>concatenate("$",TEXT('Instructor Pay Breakdown'!B3,"0.00"),"/hr")</f>
        <v>$40.00/hr</v>
      </c>
      <c r="D80" s="136">
        <f>'Instructor Pay Breakdown'!I3</f>
        <v>0</v>
      </c>
      <c r="E80" s="31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32"/>
      <c r="B81" s="105" t="s">
        <v>103</v>
      </c>
      <c r="C81" s="22"/>
      <c r="D81" s="93">
        <v>2200.0</v>
      </c>
      <c r="E81" s="31"/>
      <c r="F81" s="3"/>
      <c r="Q81" s="106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32"/>
      <c r="B82" s="26" t="s">
        <v>145</v>
      </c>
      <c r="C82" s="22" t="str">
        <f>concatenate("$",TEXT('Instructor Pay Breakdown'!B5,"0.00"),"/hr")</f>
        <v>$40.00/hr</v>
      </c>
      <c r="D82" s="137">
        <f>'Instructor Pay Breakdown'!I5</f>
        <v>0</v>
      </c>
      <c r="E82" s="31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25"/>
      <c r="B83" s="7" t="s">
        <v>107</v>
      </c>
      <c r="C83" s="22" t="str">
        <f>concatenate("$",TEXT('Instructor Pay Breakdown'!B7,"0.00"),"/hr")</f>
        <v>$40.00/hr</v>
      </c>
      <c r="D83" s="137">
        <f>'Instructor Pay Breakdown'!I7</f>
        <v>0</v>
      </c>
      <c r="E83" s="31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25"/>
      <c r="B84" s="7" t="s">
        <v>108</v>
      </c>
      <c r="C84" s="22" t="s">
        <v>109</v>
      </c>
      <c r="D84" s="93">
        <v>300.0</v>
      </c>
      <c r="E84" s="31"/>
      <c r="F84" s="98">
        <f>sum(D80:D84)</f>
        <v>2500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1">
      <c r="A85" s="103" t="s">
        <v>110</v>
      </c>
      <c r="B85" s="82" t="s">
        <v>143</v>
      </c>
      <c r="C85" s="45" t="str">
        <f>concatenate("$",TEXT('Instructor Pay Breakdown'!B9,"0.00"),"/hr")</f>
        <v>$40.00/hr</v>
      </c>
      <c r="D85" s="89">
        <f>'Instructor Pay Breakdown'!I9</f>
        <v>0</v>
      </c>
      <c r="E85" s="31"/>
      <c r="F85" s="3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2"/>
      <c r="B86" s="26" t="s">
        <v>103</v>
      </c>
      <c r="C86" s="22"/>
      <c r="D86" s="93">
        <v>2200.0</v>
      </c>
      <c r="E86" s="31"/>
      <c r="F86" s="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2">
      <c r="A87" s="32"/>
      <c r="B87" s="26" t="s">
        <v>145</v>
      </c>
      <c r="C87" s="22" t="str">
        <f>concatenate("$",TEXT('Instructor Pay Breakdown'!B11,"0.00"),"/hr")</f>
        <v>$40.00/hr</v>
      </c>
      <c r="D87" s="93">
        <f>'Instructor Pay Breakdown'!I11</f>
        <v>0</v>
      </c>
      <c r="E87" s="31"/>
      <c r="F87" s="3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2">
      <c r="A88" s="32"/>
      <c r="B88" s="105" t="s">
        <v>107</v>
      </c>
      <c r="C88" s="22" t="str">
        <f>concatenate("$",TEXT('Instructor Pay Breakdown'!B13,"0.00"),"/hr")</f>
        <v>$40.00/hr</v>
      </c>
      <c r="D88" s="93">
        <f>'Instructor Pay Breakdown'!I13</f>
        <v>0</v>
      </c>
      <c r="E88" s="31"/>
      <c r="F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2">
      <c r="A89" s="32"/>
      <c r="B89" s="105" t="s">
        <v>108</v>
      </c>
      <c r="C89" s="105" t="s">
        <v>109</v>
      </c>
      <c r="D89" s="133">
        <v>300.0</v>
      </c>
      <c r="E89" s="31"/>
      <c r="F89" s="98">
        <f>sum(D85:D89)</f>
        <v>2500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27" t="s">
        <v>112</v>
      </c>
      <c r="B90" s="82" t="s">
        <v>113</v>
      </c>
      <c r="C90" s="29"/>
      <c r="D90" s="89">
        <v>150.0</v>
      </c>
      <c r="E90" s="31"/>
      <c r="F90" s="3" t="s">
        <v>115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1">
      <c r="A91" s="32"/>
      <c r="B91" s="26" t="s">
        <v>116</v>
      </c>
      <c r="C91" s="32"/>
      <c r="D91" s="31">
        <v>150.0</v>
      </c>
      <c r="E91" s="109"/>
      <c r="F91" s="3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outlineLevel="1">
      <c r="A92" s="32"/>
      <c r="B92" s="26" t="s">
        <v>117</v>
      </c>
      <c r="C92" s="32"/>
      <c r="D92" s="24">
        <v>150.0</v>
      </c>
      <c r="E92" s="31"/>
      <c r="F92" s="3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outlineLevel="1">
      <c r="A93" s="32"/>
      <c r="B93" s="26" t="s">
        <v>118</v>
      </c>
      <c r="C93" s="32"/>
      <c r="D93" s="24">
        <v>150.0</v>
      </c>
      <c r="E93" s="31"/>
      <c r="F93" s="3" t="s">
        <v>119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11" t="s">
        <v>123</v>
      </c>
      <c r="B94" s="112"/>
      <c r="C94" s="113"/>
      <c r="D94" s="114">
        <f>SUM(D31:D93)</f>
        <v>27437.77</v>
      </c>
      <c r="E94" s="134">
        <f>sum(E31:E93)</f>
        <v>0</v>
      </c>
      <c r="F94" s="3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21" t="s">
        <v>125</v>
      </c>
      <c r="B95" s="122"/>
      <c r="C95" s="122"/>
      <c r="D95" s="123">
        <v>10000.0</v>
      </c>
      <c r="E95" s="123">
        <v>10000.0</v>
      </c>
      <c r="F95" s="3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16" t="s">
        <v>124</v>
      </c>
      <c r="B96" s="117"/>
      <c r="C96" s="118"/>
      <c r="D96" s="119">
        <f t="shared" ref="D96:E96" si="2">D27-D94</f>
        <v>49590.4</v>
      </c>
      <c r="E96" s="127">
        <f t="shared" si="2"/>
        <v>28611.17</v>
      </c>
      <c r="F96" s="3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25" t="s">
        <v>126</v>
      </c>
      <c r="B97" s="126"/>
      <c r="C97" s="126"/>
      <c r="D97" s="127">
        <f t="shared" ref="D97:E97" si="3">D96-D95</f>
        <v>39590.4</v>
      </c>
      <c r="E97" s="127">
        <f t="shared" si="3"/>
        <v>18611.17</v>
      </c>
      <c r="F97" s="3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E98" s="2"/>
      <c r="F98" s="3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28"/>
      <c r="B99" s="2"/>
      <c r="C99" s="2"/>
      <c r="E99" s="2"/>
      <c r="F99" s="3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E100" s="2"/>
      <c r="F100" s="3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3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F142" s="3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F143" s="3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3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3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3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3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3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3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3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3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3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3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3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3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3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3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3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3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3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3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3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3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3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3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3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3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3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3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3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3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3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3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3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3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3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3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3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3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3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3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3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3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3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3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3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3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3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3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3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3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3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3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3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3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3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3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3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3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3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3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3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3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3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3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3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3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3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3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3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3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3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3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3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3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3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3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3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3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3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3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3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3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3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3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3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3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3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3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3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3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3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3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3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3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3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3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3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3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3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3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3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3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3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3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3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3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3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3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3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3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3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3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3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3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3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3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3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3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3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3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3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3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3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3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3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3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3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3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3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3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3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3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3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3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3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3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3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3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3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3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3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3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3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3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3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3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3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3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3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3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3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3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3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3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3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3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3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3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3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3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3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3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3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3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3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3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3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3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3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3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3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3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3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3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3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3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3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3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3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3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3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3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3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3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3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3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3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3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3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3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3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3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3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3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3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3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3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3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3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3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3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3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3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3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3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3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3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3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3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3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3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3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3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3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3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3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3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3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3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3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3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3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3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3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3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3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3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3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3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3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3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3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3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3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3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3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3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3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3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3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3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3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3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3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3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3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3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3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3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3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3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3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3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3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3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3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3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3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3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3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3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3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3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3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3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3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3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3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3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3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3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3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3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3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3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3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3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3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3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3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3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3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3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3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3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3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3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3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3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3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3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3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3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3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3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3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3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3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3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3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3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3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3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3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3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3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3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3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3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3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3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3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3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3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3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3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3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3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3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3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3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3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3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3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3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3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3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3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3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3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3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3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3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3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3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3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3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3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3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3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3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3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3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3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3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3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3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3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3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3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3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3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3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3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3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3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3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3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3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3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3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3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3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3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3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3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3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3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3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3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3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3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3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3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3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3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3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3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3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3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3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3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3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3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3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3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3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3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3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3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3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3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3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3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3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3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3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3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3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3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3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3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3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3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3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3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3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3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3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3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3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3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3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3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3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3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3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3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3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3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3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3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3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3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3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3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3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3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3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3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3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3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3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3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3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3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3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3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3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3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3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3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3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3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3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3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3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3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3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3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3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3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3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3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3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3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3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3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3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3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3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3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3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3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3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3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3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3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3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3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3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3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3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3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3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3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3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3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3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3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3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3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3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3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3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3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3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3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3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3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3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3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3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3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3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3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3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3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3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3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3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3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3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3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3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3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3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3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3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3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3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3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3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3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3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3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3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3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3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3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3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3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3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3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3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3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3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3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3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3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3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3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3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3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3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3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3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3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3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3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3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3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3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3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3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3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3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3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3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3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3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3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3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3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3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3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3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3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3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3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3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3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3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3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3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3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3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3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3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3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3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3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3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3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3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3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3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3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3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3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3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3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3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3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3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3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3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3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3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3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3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3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3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3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3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3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3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3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3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3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3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3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3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3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3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3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3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3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3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3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3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3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3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3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3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3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3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3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3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3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3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3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3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3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3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3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3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3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3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3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3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3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3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3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3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3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3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3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3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3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3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3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3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3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3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3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3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3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3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3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3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3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3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3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3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3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3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3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3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3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3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3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3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3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3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3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3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3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3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3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3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3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3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3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3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3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3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3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3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3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3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3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3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3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3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3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3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3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3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3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3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3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3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3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3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3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3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3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3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3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3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3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3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3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3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3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3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3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3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3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3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3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3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3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3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3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3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3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3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3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3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3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3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3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3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3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3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3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3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3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3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3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3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3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3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3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3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3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3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3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3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3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3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3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3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3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3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3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3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3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3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3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3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3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3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3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3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3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3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3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3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3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3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3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3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3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3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3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3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3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3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3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3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3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3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3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3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3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3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3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3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3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3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3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3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3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3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3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3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3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3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3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3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3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3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3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3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3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3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3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3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3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3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3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3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3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3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3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3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3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3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3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3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3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3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3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3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3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3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3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3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3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3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3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3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3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3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3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3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3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3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3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3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3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3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3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3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3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3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3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3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3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3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3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3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3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3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F1002" s="3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conditionalFormatting sqref="E5:E25">
    <cfRule type="notContainsBlanks" dxfId="0" priority="1">
      <formula>LEN(TRIM(E5))&gt;0</formula>
    </cfRule>
  </conditionalFormatting>
  <conditionalFormatting sqref="E30:E93">
    <cfRule type="notContainsBlanks" dxfId="1" priority="2">
      <formula>LEN(TRIM(E30))&gt;0</formula>
    </cfRule>
  </conditionalFormatting>
  <hyperlinks>
    <hyperlink display="Instructors (Fall Term)" location="Instructor Pay Breakdown!A2" ref="A80"/>
    <hyperlink display="Instructors (Winter Term)" location="Instructor Pay Breakdown!A7" ref="A85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8" t="s">
        <v>167</v>
      </c>
      <c r="B1" s="139"/>
      <c r="C1" s="139"/>
      <c r="D1" s="139"/>
      <c r="E1" s="139"/>
      <c r="F1" s="139"/>
      <c r="G1" s="139"/>
      <c r="H1" s="139"/>
      <c r="I1" s="140"/>
    </row>
    <row r="2">
      <c r="A2" s="141" t="s">
        <v>168</v>
      </c>
      <c r="B2" s="141" t="s">
        <v>169</v>
      </c>
      <c r="C2" s="142" t="s">
        <v>170</v>
      </c>
      <c r="D2" s="142" t="s">
        <v>171</v>
      </c>
      <c r="E2" s="142" t="s">
        <v>172</v>
      </c>
      <c r="F2" s="142" t="s">
        <v>173</v>
      </c>
      <c r="G2" s="142" t="s">
        <v>174</v>
      </c>
      <c r="H2" s="142" t="s">
        <v>175</v>
      </c>
      <c r="I2" s="142" t="s">
        <v>176</v>
      </c>
    </row>
    <row r="3">
      <c r="A3" s="143" t="s">
        <v>177</v>
      </c>
      <c r="B3" s="144">
        <v>40.0</v>
      </c>
      <c r="C3" s="145">
        <v>0.0</v>
      </c>
      <c r="D3" s="146">
        <v>0.0</v>
      </c>
      <c r="E3" s="145">
        <v>0.0</v>
      </c>
      <c r="F3" s="147">
        <f t="shared" ref="F3:F7" si="1">2*D3*E3</f>
        <v>0</v>
      </c>
      <c r="G3" s="145">
        <v>0.0</v>
      </c>
      <c r="H3" s="147">
        <f t="shared" ref="H3:H7" si="2">1*F3*G3</f>
        <v>0</v>
      </c>
      <c r="I3" s="148">
        <f t="shared" ref="I3:I7" si="3">D3+F3+H3</f>
        <v>0</v>
      </c>
    </row>
    <row r="4">
      <c r="A4" s="143" t="s">
        <v>178</v>
      </c>
      <c r="B4" s="144">
        <v>40.0</v>
      </c>
      <c r="C4" s="145">
        <v>0.0</v>
      </c>
      <c r="D4" s="149">
        <v>0.0</v>
      </c>
      <c r="E4" s="145">
        <v>0.0</v>
      </c>
      <c r="F4" s="147">
        <f t="shared" si="1"/>
        <v>0</v>
      </c>
      <c r="G4" s="145">
        <v>0.0</v>
      </c>
      <c r="H4" s="147">
        <f t="shared" si="2"/>
        <v>0</v>
      </c>
      <c r="I4" s="148">
        <f t="shared" si="3"/>
        <v>0</v>
      </c>
    </row>
    <row r="5">
      <c r="A5" s="143" t="s">
        <v>179</v>
      </c>
      <c r="B5" s="144">
        <v>40.0</v>
      </c>
      <c r="C5" s="145">
        <v>0.0</v>
      </c>
      <c r="D5" s="149">
        <v>0.0</v>
      </c>
      <c r="E5" s="145">
        <v>0.0</v>
      </c>
      <c r="F5" s="147">
        <f t="shared" si="1"/>
        <v>0</v>
      </c>
      <c r="G5" s="145">
        <v>0.0</v>
      </c>
      <c r="H5" s="147">
        <f t="shared" si="2"/>
        <v>0</v>
      </c>
      <c r="I5" s="148">
        <f t="shared" si="3"/>
        <v>0</v>
      </c>
    </row>
    <row r="6">
      <c r="A6" s="143" t="s">
        <v>180</v>
      </c>
      <c r="B6" s="144">
        <v>40.0</v>
      </c>
      <c r="C6" s="145">
        <v>0.0</v>
      </c>
      <c r="D6" s="149">
        <v>0.0</v>
      </c>
      <c r="E6" s="145">
        <v>0.0</v>
      </c>
      <c r="F6" s="147">
        <f t="shared" si="1"/>
        <v>0</v>
      </c>
      <c r="G6" s="145">
        <v>0.0</v>
      </c>
      <c r="H6" s="147">
        <f t="shared" si="2"/>
        <v>0</v>
      </c>
      <c r="I6" s="148">
        <f t="shared" si="3"/>
        <v>0</v>
      </c>
    </row>
    <row r="7">
      <c r="A7" s="150" t="s">
        <v>181</v>
      </c>
      <c r="B7" s="151">
        <v>40.0</v>
      </c>
      <c r="C7" s="152">
        <v>0.0</v>
      </c>
      <c r="D7" s="153">
        <v>0.0</v>
      </c>
      <c r="E7" s="152">
        <v>0.0</v>
      </c>
      <c r="F7" s="154">
        <f t="shared" si="1"/>
        <v>0</v>
      </c>
      <c r="G7" s="152">
        <v>0.0</v>
      </c>
      <c r="H7" s="154">
        <f t="shared" si="2"/>
        <v>0</v>
      </c>
      <c r="I7" s="155">
        <f t="shared" si="3"/>
        <v>0</v>
      </c>
      <c r="J7" s="156">
        <f>sum(I3:I7)</f>
        <v>0</v>
      </c>
    </row>
    <row r="8">
      <c r="A8" s="141" t="s">
        <v>182</v>
      </c>
      <c r="B8" s="141" t="s">
        <v>169</v>
      </c>
      <c r="C8" s="142" t="s">
        <v>170</v>
      </c>
      <c r="D8" s="157" t="s">
        <v>171</v>
      </c>
      <c r="E8" s="142" t="s">
        <v>172</v>
      </c>
      <c r="F8" s="142" t="s">
        <v>173</v>
      </c>
      <c r="G8" s="142" t="s">
        <v>174</v>
      </c>
      <c r="H8" s="142" t="s">
        <v>175</v>
      </c>
      <c r="I8" s="142" t="s">
        <v>176</v>
      </c>
    </row>
    <row r="9">
      <c r="A9" s="143" t="s">
        <v>177</v>
      </c>
      <c r="B9" s="144">
        <v>40.0</v>
      </c>
      <c r="C9" s="145">
        <v>0.0</v>
      </c>
      <c r="D9" s="149">
        <v>0.0</v>
      </c>
      <c r="E9" s="145">
        <v>0.0</v>
      </c>
      <c r="F9" s="147">
        <f t="shared" ref="F9:F13" si="4">2*D9*E9</f>
        <v>0</v>
      </c>
      <c r="G9" s="145">
        <v>0.0</v>
      </c>
      <c r="H9" s="147">
        <f t="shared" ref="H9:H13" si="5">1*F9*G9</f>
        <v>0</v>
      </c>
      <c r="I9" s="148">
        <f t="shared" ref="I9:I13" si="6">D9+F9+H9</f>
        <v>0</v>
      </c>
    </row>
    <row r="10">
      <c r="A10" s="143" t="s">
        <v>178</v>
      </c>
      <c r="B10" s="144">
        <v>40.0</v>
      </c>
      <c r="C10" s="145">
        <v>0.0</v>
      </c>
      <c r="D10" s="149">
        <v>0.0</v>
      </c>
      <c r="E10" s="145">
        <v>0.0</v>
      </c>
      <c r="F10" s="147">
        <f t="shared" si="4"/>
        <v>0</v>
      </c>
      <c r="G10" s="145">
        <v>0.0</v>
      </c>
      <c r="H10" s="147">
        <f t="shared" si="5"/>
        <v>0</v>
      </c>
      <c r="I10" s="148">
        <f t="shared" si="6"/>
        <v>0</v>
      </c>
    </row>
    <row r="11">
      <c r="A11" s="143" t="s">
        <v>179</v>
      </c>
      <c r="B11" s="144">
        <v>40.0</v>
      </c>
      <c r="C11" s="145">
        <v>0.0</v>
      </c>
      <c r="D11" s="149">
        <v>0.0</v>
      </c>
      <c r="E11" s="145">
        <v>0.0</v>
      </c>
      <c r="F11" s="147">
        <f t="shared" si="4"/>
        <v>0</v>
      </c>
      <c r="G11" s="145">
        <v>0.0</v>
      </c>
      <c r="H11" s="147">
        <f t="shared" si="5"/>
        <v>0</v>
      </c>
      <c r="I11" s="148">
        <f t="shared" si="6"/>
        <v>0</v>
      </c>
    </row>
    <row r="12">
      <c r="A12" s="143" t="s">
        <v>180</v>
      </c>
      <c r="B12" s="144">
        <v>40.0</v>
      </c>
      <c r="C12" s="145">
        <v>0.0</v>
      </c>
      <c r="D12" s="149">
        <v>0.0</v>
      </c>
      <c r="E12" s="145">
        <v>0.0</v>
      </c>
      <c r="F12" s="147">
        <f t="shared" si="4"/>
        <v>0</v>
      </c>
      <c r="G12" s="145">
        <v>0.0</v>
      </c>
      <c r="H12" s="147">
        <f t="shared" si="5"/>
        <v>0</v>
      </c>
      <c r="I12" s="148">
        <f t="shared" si="6"/>
        <v>0</v>
      </c>
    </row>
    <row r="13">
      <c r="A13" s="143" t="s">
        <v>181</v>
      </c>
      <c r="B13" s="144">
        <v>40.0</v>
      </c>
      <c r="C13" s="145">
        <v>0.0</v>
      </c>
      <c r="D13" s="149">
        <v>0.0</v>
      </c>
      <c r="E13" s="145">
        <v>0.0</v>
      </c>
      <c r="F13" s="147">
        <f t="shared" si="4"/>
        <v>0</v>
      </c>
      <c r="G13" s="145">
        <v>0.0</v>
      </c>
      <c r="H13" s="147">
        <f t="shared" si="5"/>
        <v>0</v>
      </c>
      <c r="I13" s="148">
        <f t="shared" si="6"/>
        <v>0</v>
      </c>
      <c r="J13" s="156">
        <f>sum(I9:I13)</f>
        <v>0</v>
      </c>
    </row>
    <row r="15">
      <c r="B15" s="158">
        <v>43732.0</v>
      </c>
      <c r="C15" s="158">
        <v>43766.0</v>
      </c>
      <c r="D15" s="102" t="s">
        <v>183</v>
      </c>
      <c r="E15" s="102" t="s">
        <v>184</v>
      </c>
      <c r="F15" s="102" t="s">
        <v>185</v>
      </c>
      <c r="G15" s="102" t="s">
        <v>186</v>
      </c>
    </row>
    <row r="16">
      <c r="A16" s="102" t="s">
        <v>187</v>
      </c>
      <c r="B16" s="159"/>
      <c r="C16" s="159"/>
      <c r="E16" s="159"/>
    </row>
    <row r="17">
      <c r="A17" s="102" t="s">
        <v>187</v>
      </c>
      <c r="B17" s="159"/>
      <c r="C17" s="159"/>
      <c r="D17" s="159"/>
      <c r="E17" s="159"/>
    </row>
    <row r="18">
      <c r="A18" s="102" t="s">
        <v>188</v>
      </c>
      <c r="B18" s="159"/>
      <c r="C18" s="159"/>
      <c r="D18" s="159"/>
      <c r="E18" s="159"/>
    </row>
    <row r="19">
      <c r="A19" s="102" t="s">
        <v>189</v>
      </c>
      <c r="B19" s="159"/>
      <c r="C19" s="159"/>
      <c r="D19" s="159"/>
      <c r="E19" s="159"/>
    </row>
    <row r="20">
      <c r="A20" s="102" t="s">
        <v>190</v>
      </c>
      <c r="B20" s="159"/>
      <c r="C20" s="159"/>
    </row>
  </sheetData>
  <mergeCells count="1">
    <mergeCell ref="A1:I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191</v>
      </c>
      <c r="B1" s="7" t="s">
        <v>192</v>
      </c>
      <c r="C1" s="102" t="s">
        <v>193</v>
      </c>
      <c r="D1" s="102" t="s">
        <v>194</v>
      </c>
      <c r="E1" s="7" t="s">
        <v>195</v>
      </c>
    </row>
    <row r="2">
      <c r="A2" s="7">
        <v>30.0</v>
      </c>
      <c r="B2" s="7">
        <v>0.0</v>
      </c>
      <c r="C2" s="31">
        <v>2000.0</v>
      </c>
      <c r="D2" s="31">
        <v>721.25</v>
      </c>
    </row>
    <row r="3">
      <c r="A3" s="2"/>
      <c r="B3" s="2"/>
      <c r="C3" s="31">
        <v>1500.0</v>
      </c>
      <c r="D3" s="102">
        <v>0.0</v>
      </c>
    </row>
    <row r="4">
      <c r="A4" s="2"/>
      <c r="B4" s="2"/>
      <c r="C4" s="31">
        <v>1700.0</v>
      </c>
      <c r="D4" s="31">
        <v>636.5</v>
      </c>
    </row>
    <row r="5">
      <c r="A5" s="2"/>
      <c r="B5" s="2"/>
      <c r="C5" s="24">
        <v>1900.0</v>
      </c>
      <c r="D5" s="31">
        <v>467.0</v>
      </c>
    </row>
    <row r="6">
      <c r="A6" s="2"/>
      <c r="B6" s="2"/>
      <c r="C6" s="31">
        <v>1750.0</v>
      </c>
      <c r="D6" s="58">
        <v>467.0</v>
      </c>
    </row>
    <row r="7">
      <c r="A7" s="2"/>
      <c r="B7" s="2"/>
      <c r="C7" s="31">
        <v>2200.0</v>
      </c>
      <c r="D7" s="58">
        <v>580.0</v>
      </c>
    </row>
    <row r="8">
      <c r="A8" s="2"/>
      <c r="B8" s="2"/>
      <c r="C8" s="160">
        <f t="shared" ref="C8:D8" si="1">sum(C2:C7)</f>
        <v>11050</v>
      </c>
      <c r="D8" s="160">
        <f t="shared" si="1"/>
        <v>2871.75</v>
      </c>
      <c r="E8" s="160">
        <f>C8-D8</f>
        <v>8178.25</v>
      </c>
    </row>
    <row r="9">
      <c r="B9" s="161" t="s">
        <v>196</v>
      </c>
      <c r="C9" s="160">
        <f>C8/6</f>
        <v>1841.666667</v>
      </c>
      <c r="D9" s="2"/>
      <c r="E9" s="2"/>
    </row>
    <row r="10">
      <c r="A10" s="7" t="s">
        <v>191</v>
      </c>
      <c r="B10" s="7" t="s">
        <v>192</v>
      </c>
      <c r="C10" s="102" t="s">
        <v>193</v>
      </c>
      <c r="D10" s="102" t="s">
        <v>194</v>
      </c>
      <c r="E10" s="7" t="s">
        <v>195</v>
      </c>
    </row>
    <row r="11">
      <c r="A11" s="7">
        <v>50.0</v>
      </c>
      <c r="B11" s="7">
        <v>75.0</v>
      </c>
      <c r="C11" s="31">
        <f t="shared" ref="C11:C16" si="2">($A$11/$A$2-0.1)*C2</f>
        <v>3133.333333</v>
      </c>
      <c r="D11" s="31">
        <f t="shared" ref="D11:D16" si="3">D2*2</f>
        <v>1442.5</v>
      </c>
    </row>
    <row r="12">
      <c r="A12" s="2"/>
      <c r="B12" s="2"/>
      <c r="C12" s="31">
        <f t="shared" si="2"/>
        <v>2350</v>
      </c>
      <c r="D12" s="31">
        <f t="shared" si="3"/>
        <v>0</v>
      </c>
    </row>
    <row r="13">
      <c r="A13" s="2"/>
      <c r="B13" s="2"/>
      <c r="C13" s="31">
        <f t="shared" si="2"/>
        <v>2663.333333</v>
      </c>
      <c r="D13" s="31">
        <f t="shared" si="3"/>
        <v>1273</v>
      </c>
    </row>
    <row r="14">
      <c r="A14" s="2"/>
      <c r="B14" s="2"/>
      <c r="C14" s="31">
        <f t="shared" si="2"/>
        <v>2976.666667</v>
      </c>
      <c r="D14" s="31">
        <f t="shared" si="3"/>
        <v>934</v>
      </c>
    </row>
    <row r="15">
      <c r="A15" s="2"/>
      <c r="B15" s="2"/>
      <c r="C15" s="31">
        <f t="shared" si="2"/>
        <v>2741.666667</v>
      </c>
      <c r="D15" s="31">
        <f t="shared" si="3"/>
        <v>934</v>
      </c>
    </row>
    <row r="16">
      <c r="A16" s="2"/>
      <c r="B16" s="2"/>
      <c r="C16" s="31">
        <f t="shared" si="2"/>
        <v>3446.666667</v>
      </c>
      <c r="D16" s="31">
        <f t="shared" si="3"/>
        <v>1160</v>
      </c>
    </row>
    <row r="17">
      <c r="A17" s="2"/>
      <c r="B17" s="2"/>
      <c r="C17" s="160">
        <f t="shared" ref="C17:D17" si="4">sum(C11:C16)</f>
        <v>17311.66667</v>
      </c>
      <c r="D17" s="160">
        <f t="shared" si="4"/>
        <v>5743.5</v>
      </c>
      <c r="E17" s="160">
        <f>C17-D17-A11*B11</f>
        <v>7818.166667</v>
      </c>
    </row>
    <row r="18">
      <c r="A18" s="2"/>
      <c r="B18" s="106" t="s">
        <v>196</v>
      </c>
      <c r="C18" s="160">
        <f>C17/6</f>
        <v>2885.277778</v>
      </c>
      <c r="D18" s="2"/>
      <c r="E18" s="2"/>
    </row>
    <row r="19">
      <c r="A19" s="7" t="s">
        <v>191</v>
      </c>
      <c r="B19" s="7" t="s">
        <v>192</v>
      </c>
      <c r="C19" s="102" t="s">
        <v>193</v>
      </c>
      <c r="D19" s="102" t="s">
        <v>194</v>
      </c>
      <c r="E19" s="7" t="s">
        <v>195</v>
      </c>
    </row>
    <row r="20">
      <c r="A20" s="7">
        <v>80.0</v>
      </c>
      <c r="B20" s="7">
        <v>125.0</v>
      </c>
      <c r="C20" s="162">
        <f t="shared" ref="C20:C25" si="5">($A$20/$A$2-0.5)*C2</f>
        <v>4333.333333</v>
      </c>
      <c r="D20" s="31">
        <f>D11+400</f>
        <v>1842.5</v>
      </c>
    </row>
    <row r="21">
      <c r="A21" s="2"/>
      <c r="B21" s="2"/>
      <c r="C21" s="162">
        <f t="shared" si="5"/>
        <v>3250</v>
      </c>
      <c r="D21" s="31">
        <v>0.0</v>
      </c>
    </row>
    <row r="22">
      <c r="A22" s="2"/>
      <c r="B22" s="2"/>
      <c r="C22" s="162">
        <f t="shared" si="5"/>
        <v>3683.333333</v>
      </c>
      <c r="D22" s="31">
        <f t="shared" ref="D22:D25" si="6">D13+400</f>
        <v>1673</v>
      </c>
    </row>
    <row r="23">
      <c r="A23" s="2"/>
      <c r="B23" s="2"/>
      <c r="C23" s="162">
        <f t="shared" si="5"/>
        <v>4116.666667</v>
      </c>
      <c r="D23" s="31">
        <f t="shared" si="6"/>
        <v>1334</v>
      </c>
    </row>
    <row r="24">
      <c r="A24" s="2"/>
      <c r="B24" s="2"/>
      <c r="C24" s="162">
        <f t="shared" si="5"/>
        <v>3791.666667</v>
      </c>
      <c r="D24" s="31">
        <f t="shared" si="6"/>
        <v>1334</v>
      </c>
    </row>
    <row r="25">
      <c r="A25" s="2"/>
      <c r="B25" s="2"/>
      <c r="C25" s="162">
        <f t="shared" si="5"/>
        <v>4766.666667</v>
      </c>
      <c r="D25" s="31">
        <f t="shared" si="6"/>
        <v>1560</v>
      </c>
    </row>
    <row r="26">
      <c r="A26" s="2"/>
      <c r="B26" s="2"/>
      <c r="C26" s="160">
        <f t="shared" ref="C26:D26" si="7">sum(C20:C25)</f>
        <v>23941.66667</v>
      </c>
      <c r="D26" s="160">
        <f t="shared" si="7"/>
        <v>7743.5</v>
      </c>
      <c r="E26" s="160">
        <f>C26-D26-A20*B20</f>
        <v>6198.166667</v>
      </c>
    </row>
    <row r="27">
      <c r="A27" s="2"/>
      <c r="B27" s="106" t="s">
        <v>196</v>
      </c>
      <c r="C27" s="160">
        <f>C26/6</f>
        <v>3990.277778</v>
      </c>
      <c r="D27" s="2"/>
      <c r="E27" s="2"/>
    </row>
    <row r="28">
      <c r="A28" s="7" t="s">
        <v>191</v>
      </c>
      <c r="B28" s="7" t="s">
        <v>192</v>
      </c>
      <c r="C28" s="102" t="s">
        <v>193</v>
      </c>
      <c r="D28" s="102" t="s">
        <v>194</v>
      </c>
      <c r="E28" s="7" t="s">
        <v>195</v>
      </c>
    </row>
    <row r="29">
      <c r="A29" s="7">
        <v>80.0</v>
      </c>
      <c r="B29" s="7">
        <v>125.0</v>
      </c>
      <c r="C29" s="31">
        <v>2000.0</v>
      </c>
      <c r="D29" s="31">
        <v>721.25</v>
      </c>
    </row>
    <row r="30">
      <c r="A30" s="2"/>
      <c r="B30" s="2"/>
      <c r="C30" s="31">
        <v>1500.0</v>
      </c>
      <c r="D30" s="102">
        <v>0.0</v>
      </c>
    </row>
    <row r="31">
      <c r="A31" s="2"/>
      <c r="B31" s="2"/>
      <c r="C31" s="31">
        <v>1700.0</v>
      </c>
      <c r="D31" s="31">
        <v>636.5</v>
      </c>
    </row>
    <row r="32">
      <c r="A32" s="2"/>
      <c r="B32" s="2"/>
      <c r="C32" s="24">
        <v>1900.0</v>
      </c>
      <c r="D32" s="31">
        <v>467.0</v>
      </c>
    </row>
    <row r="33">
      <c r="A33" s="2"/>
      <c r="B33" s="2"/>
      <c r="C33" s="31">
        <v>1750.0</v>
      </c>
      <c r="D33" s="58">
        <v>467.0</v>
      </c>
    </row>
    <row r="34">
      <c r="A34" s="2"/>
      <c r="B34" s="2"/>
      <c r="C34" s="31">
        <v>2200.0</v>
      </c>
      <c r="D34" s="58">
        <v>580.0</v>
      </c>
    </row>
    <row r="35">
      <c r="A35" s="2"/>
      <c r="C35" s="31">
        <v>2000.0</v>
      </c>
      <c r="D35" s="31">
        <v>721.25</v>
      </c>
    </row>
    <row r="36">
      <c r="A36" s="2"/>
      <c r="C36" s="31">
        <v>1500.0</v>
      </c>
      <c r="D36" s="102">
        <v>0.0</v>
      </c>
    </row>
    <row r="37">
      <c r="A37" s="2"/>
      <c r="B37" s="2"/>
      <c r="C37" s="31">
        <v>1700.0</v>
      </c>
      <c r="D37" s="31">
        <v>636.5</v>
      </c>
      <c r="E37" s="2"/>
    </row>
    <row r="38">
      <c r="A38" s="2"/>
      <c r="B38" s="2"/>
      <c r="C38" s="24">
        <v>1900.0</v>
      </c>
      <c r="D38" s="31">
        <v>467.0</v>
      </c>
      <c r="E38" s="2"/>
    </row>
    <row r="39">
      <c r="A39" s="2"/>
      <c r="B39" s="2"/>
      <c r="C39" s="31">
        <v>1750.0</v>
      </c>
      <c r="D39" s="58">
        <v>467.0</v>
      </c>
      <c r="E39" s="2"/>
    </row>
    <row r="40">
      <c r="A40" s="2"/>
      <c r="B40" s="2"/>
      <c r="C40" s="31">
        <v>2200.0</v>
      </c>
      <c r="D40" s="58">
        <v>580.0</v>
      </c>
      <c r="E40" s="2"/>
    </row>
    <row r="41">
      <c r="A41" s="2"/>
      <c r="B41" s="2"/>
      <c r="C41" s="160">
        <f t="shared" ref="C41:D41" si="8">sum(C29:C40)</f>
        <v>22100</v>
      </c>
      <c r="D41" s="160">
        <f t="shared" si="8"/>
        <v>5743.5</v>
      </c>
      <c r="E41" s="160">
        <f>C41-D41-A29*B29</f>
        <v>6356.5</v>
      </c>
    </row>
    <row r="42">
      <c r="A42" s="2"/>
      <c r="B42" s="106" t="s">
        <v>196</v>
      </c>
      <c r="C42" s="160">
        <f>C41/6</f>
        <v>3683.333333</v>
      </c>
      <c r="D42" s="2"/>
      <c r="E42" s="2"/>
    </row>
  </sheetData>
  <conditionalFormatting sqref="C2:C7 C11:C16 C20:C25 C29:C40">
    <cfRule type="notContainsBlanks" dxfId="0" priority="1">
      <formula>LEN(TRIM(C2))&gt;0</formula>
    </cfRule>
  </conditionalFormatting>
  <conditionalFormatting sqref="D2 D4:D7 D11:D16 D20:D25 D29:D35 D37:D40">
    <cfRule type="notContainsBlanks" dxfId="1" priority="2">
      <formula>LEN(TRIM(D2))&gt;0</formula>
    </cfRule>
  </conditionalFormatting>
  <drawing r:id="rId1"/>
</worksheet>
</file>